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im.t\Desktop\Мои документы\ПОСТАНОВЛЕНИЯ\2025 год\Ноябрь\"/>
    </mc:Choice>
  </mc:AlternateContent>
  <bookViews>
    <workbookView xWindow="0" yWindow="0" windowWidth="23415" windowHeight="11760" tabRatio="736" firstSheet="3" activeTab="3"/>
  </bookViews>
  <sheets>
    <sheet name="2024" sheetId="1" state="hidden" r:id="rId1"/>
    <sheet name="ДДТ" sheetId="3" state="hidden" r:id="rId2"/>
    <sheet name="ресурсное" sheetId="2" state="hidden" r:id="rId3"/>
    <sheet name="прил № 3" sheetId="5" r:id="rId4"/>
  </sheets>
  <externalReferences>
    <externalReference r:id="rId5"/>
  </externalReferences>
  <definedNames>
    <definedName name="_xlnm._FilterDatabase" localSheetId="0" hidden="1">'2024'!$A$3:$AG$51</definedName>
    <definedName name="_xlnm._FilterDatabase" localSheetId="2" hidden="1">ресурсное!$A$1:$P$63</definedName>
    <definedName name="_xlnm.Print_Area" localSheetId="0">'2024'!$A$1:$P$51</definedName>
    <definedName name="_xlnm.Print_Area" localSheetId="1">ДДТ!$A$1:$L$123</definedName>
  </definedNames>
  <calcPr calcId="152511"/>
</workbook>
</file>

<file path=xl/calcChain.xml><?xml version="1.0" encoding="utf-8"?>
<calcChain xmlns="http://schemas.openxmlformats.org/spreadsheetml/2006/main">
  <c r="J53" i="2" l="1"/>
  <c r="C34" i="5"/>
  <c r="D34" i="5"/>
  <c r="E34" i="5"/>
  <c r="F34" i="5"/>
  <c r="G34" i="5"/>
  <c r="H34" i="5"/>
  <c r="I34" i="5"/>
  <c r="C35" i="5"/>
  <c r="D35" i="5"/>
  <c r="E35" i="5"/>
  <c r="F35" i="5"/>
  <c r="G35" i="5"/>
  <c r="H35" i="5"/>
  <c r="I35" i="5"/>
  <c r="C36" i="5"/>
  <c r="D36" i="5"/>
  <c r="E36" i="5"/>
  <c r="F36" i="5"/>
  <c r="G36" i="5"/>
  <c r="H36" i="5"/>
  <c r="I36" i="5"/>
  <c r="C37" i="5"/>
  <c r="D37" i="5"/>
  <c r="E37" i="5"/>
  <c r="F37" i="5"/>
  <c r="G37" i="5"/>
  <c r="H37" i="5"/>
  <c r="I37" i="5"/>
  <c r="E30" i="5"/>
  <c r="F30" i="5"/>
  <c r="G30" i="5"/>
  <c r="H30" i="5"/>
  <c r="I30" i="5"/>
  <c r="C31" i="5"/>
  <c r="D31" i="5"/>
  <c r="E31" i="5"/>
  <c r="F31" i="5"/>
  <c r="G31" i="5"/>
  <c r="H31" i="5"/>
  <c r="I31" i="5"/>
  <c r="C32" i="5"/>
  <c r="D32" i="5"/>
  <c r="E32" i="5"/>
  <c r="F32" i="5"/>
  <c r="G32" i="5"/>
  <c r="H32" i="5"/>
  <c r="I32" i="5"/>
  <c r="E33" i="5"/>
  <c r="F33" i="5"/>
  <c r="G33" i="5"/>
  <c r="H33" i="5"/>
  <c r="I33" i="5"/>
  <c r="E26" i="5"/>
  <c r="F26" i="5"/>
  <c r="G26" i="5"/>
  <c r="H26" i="5"/>
  <c r="I26" i="5"/>
  <c r="C27" i="5"/>
  <c r="D27" i="5"/>
  <c r="E27" i="5"/>
  <c r="F27" i="5"/>
  <c r="G27" i="5"/>
  <c r="H27" i="5"/>
  <c r="I27" i="5"/>
  <c r="C28" i="5"/>
  <c r="D28" i="5"/>
  <c r="E28" i="5"/>
  <c r="F28" i="5"/>
  <c r="G28" i="5"/>
  <c r="H28" i="5"/>
  <c r="I28" i="5"/>
  <c r="E29" i="5"/>
  <c r="F29" i="5"/>
  <c r="G29" i="5"/>
  <c r="H29" i="5"/>
  <c r="I29" i="5"/>
  <c r="E22" i="5"/>
  <c r="F22" i="5"/>
  <c r="G22" i="5"/>
  <c r="H22" i="5"/>
  <c r="I22" i="5"/>
  <c r="C23" i="5"/>
  <c r="D23" i="5"/>
  <c r="E23" i="5"/>
  <c r="F23" i="5"/>
  <c r="G23" i="5"/>
  <c r="H23" i="5"/>
  <c r="I23" i="5"/>
  <c r="C24" i="5"/>
  <c r="D24" i="5"/>
  <c r="E24" i="5"/>
  <c r="F24" i="5"/>
  <c r="G24" i="5"/>
  <c r="H24" i="5"/>
  <c r="I24" i="5"/>
  <c r="E25" i="5"/>
  <c r="F25" i="5"/>
  <c r="G25" i="5"/>
  <c r="H25" i="5"/>
  <c r="I25" i="5"/>
  <c r="E21" i="5"/>
  <c r="F21" i="5"/>
  <c r="G21" i="5"/>
  <c r="H21" i="5"/>
  <c r="I21" i="5"/>
  <c r="J6" i="2"/>
  <c r="C20" i="5"/>
  <c r="D20" i="5"/>
  <c r="E20" i="5"/>
  <c r="F20" i="5"/>
  <c r="G20" i="5"/>
  <c r="H20" i="5"/>
  <c r="I20" i="5"/>
  <c r="J5" i="2"/>
  <c r="C19" i="5"/>
  <c r="D19" i="5"/>
  <c r="E19" i="5"/>
  <c r="F19" i="5"/>
  <c r="G19" i="5"/>
  <c r="H19" i="5"/>
  <c r="I19" i="5"/>
  <c r="E18" i="5"/>
  <c r="F18" i="5"/>
  <c r="G18" i="5"/>
  <c r="H18" i="5"/>
  <c r="I18" i="5"/>
  <c r="K6" i="2"/>
  <c r="P6" i="2"/>
  <c r="O6" i="2"/>
  <c r="N6" i="2"/>
  <c r="M6" i="2"/>
  <c r="L6" i="2"/>
  <c r="K5" i="2"/>
  <c r="P5" i="2"/>
  <c r="O5" i="2"/>
  <c r="N5" i="2"/>
  <c r="M5" i="2"/>
  <c r="L5" i="2"/>
  <c r="J9" i="2"/>
  <c r="J22" i="2"/>
  <c r="J46" i="2"/>
  <c r="J55" i="2"/>
  <c r="J54" i="2"/>
  <c r="D16" i="5"/>
  <c r="E16" i="5"/>
  <c r="F16" i="5"/>
  <c r="G16" i="5"/>
  <c r="H16" i="5"/>
  <c r="I16" i="5"/>
  <c r="C16" i="5"/>
  <c r="B18" i="5"/>
  <c r="B22" i="5"/>
  <c r="B26" i="5"/>
  <c r="B30" i="5"/>
  <c r="B34" i="5"/>
  <c r="L24" i="2" l="1"/>
  <c r="K24" i="2"/>
  <c r="D29" i="5" s="1"/>
  <c r="P24" i="2"/>
  <c r="O24" i="2"/>
  <c r="N24" i="2"/>
  <c r="M24" i="2"/>
  <c r="J28" i="2"/>
  <c r="J29" i="2"/>
  <c r="J37" i="2" l="1"/>
  <c r="J24" i="2" l="1"/>
  <c r="C29" i="5" s="1"/>
  <c r="K23" i="2"/>
  <c r="K11" i="2"/>
  <c r="K10" i="2"/>
  <c r="J10" i="2" s="1"/>
  <c r="J11" i="2" l="1"/>
  <c r="C25" i="5" s="1"/>
  <c r="D25" i="5"/>
  <c r="K8" i="2"/>
  <c r="K21" i="2"/>
  <c r="M56" i="2"/>
  <c r="L11" i="2"/>
  <c r="J21" i="2" l="1"/>
  <c r="C26" i="5" s="1"/>
  <c r="D26" i="5"/>
  <c r="J8" i="2"/>
  <c r="C22" i="5" s="1"/>
  <c r="D22" i="5"/>
  <c r="P21" i="2"/>
  <c r="O21" i="2"/>
  <c r="N21" i="2"/>
  <c r="P8" i="2"/>
  <c r="O8" i="2"/>
  <c r="N8" i="2"/>
  <c r="L8" i="2"/>
  <c r="M10" i="2"/>
  <c r="L10" i="2"/>
  <c r="P48" i="2"/>
  <c r="O48" i="2"/>
  <c r="N48" i="2"/>
  <c r="M48" i="2"/>
  <c r="L48" i="2"/>
  <c r="K48" i="2"/>
  <c r="P56" i="2"/>
  <c r="O56" i="2"/>
  <c r="N56" i="2"/>
  <c r="L56" i="2"/>
  <c r="K56" i="2"/>
  <c r="N25" i="2"/>
  <c r="J15" i="2"/>
  <c r="K7" i="2" l="1"/>
  <c r="D33" i="5"/>
  <c r="J7" i="2"/>
  <c r="C21" i="5" s="1"/>
  <c r="D21" i="5"/>
  <c r="P23" i="2"/>
  <c r="O23" i="2"/>
  <c r="N23" i="2"/>
  <c r="M23" i="2"/>
  <c r="M21" i="2" s="1"/>
  <c r="L23" i="2"/>
  <c r="J23" i="2" l="1"/>
  <c r="L21" i="2"/>
  <c r="J44" i="2"/>
  <c r="K47" i="2" l="1"/>
  <c r="P25" i="2" l="1"/>
  <c r="O25" i="2"/>
  <c r="P27" i="2"/>
  <c r="O27" i="2"/>
  <c r="N27" i="2"/>
  <c r="P11" i="2" l="1"/>
  <c r="O11" i="2"/>
  <c r="N11" i="2"/>
  <c r="M11" i="2"/>
  <c r="M8" i="2" s="1"/>
  <c r="J58" i="2" l="1"/>
  <c r="J57" i="2"/>
  <c r="P10" i="2" l="1"/>
  <c r="K53" i="2" l="1"/>
  <c r="K45" i="2"/>
  <c r="J45" i="2" l="1"/>
  <c r="C30" i="5" s="1"/>
  <c r="D30" i="5"/>
  <c r="J42" i="2"/>
  <c r="J36" i="2" l="1"/>
  <c r="J31" i="2"/>
  <c r="J59" i="2" l="1"/>
  <c r="J38" i="2" l="1"/>
  <c r="J56" i="2" l="1"/>
  <c r="J48" i="2"/>
  <c r="C33" i="5" s="1"/>
  <c r="J25" i="2"/>
  <c r="J13" i="2" l="1"/>
  <c r="J52" i="2"/>
  <c r="K4" i="2" l="1"/>
  <c r="D18" i="5" s="1"/>
  <c r="J30" i="2"/>
  <c r="J43" i="2"/>
  <c r="J61" i="2" l="1"/>
  <c r="L53" i="2"/>
  <c r="J51" i="2"/>
  <c r="J50" i="2"/>
  <c r="P47" i="2"/>
  <c r="P45" i="2" s="1"/>
  <c r="O47" i="2"/>
  <c r="N47" i="2"/>
  <c r="N45" i="2" s="1"/>
  <c r="M47" i="2"/>
  <c r="J41" i="2"/>
  <c r="J40" i="2"/>
  <c r="J39" i="2"/>
  <c r="J34" i="2"/>
  <c r="J33" i="2"/>
  <c r="J26" i="2"/>
  <c r="L7" i="2"/>
  <c r="J19" i="2"/>
  <c r="J18" i="2"/>
  <c r="J17" i="2"/>
  <c r="J16" i="2"/>
  <c r="J14" i="2"/>
  <c r="J12" i="2"/>
  <c r="O10" i="2"/>
  <c r="N10" i="2"/>
  <c r="P22" i="1"/>
  <c r="J9" i="1"/>
  <c r="K9" i="1"/>
  <c r="L9" i="1"/>
  <c r="M9" i="1"/>
  <c r="N9" i="1"/>
  <c r="O9" i="1"/>
  <c r="O8" i="1"/>
  <c r="P8" i="1"/>
  <c r="P9" i="1"/>
  <c r="P6" i="1"/>
  <c r="K21" i="1"/>
  <c r="J20" i="1"/>
  <c r="J36" i="1"/>
  <c r="J34" i="1"/>
  <c r="J49" i="2" l="1"/>
  <c r="L47" i="2"/>
  <c r="L45" i="2" s="1"/>
  <c r="J32" i="2"/>
  <c r="J60" i="2"/>
  <c r="M7" i="2"/>
  <c r="J27" i="2"/>
  <c r="J35" i="2"/>
  <c r="M45" i="2"/>
  <c r="O45" i="2"/>
  <c r="L8" i="1"/>
  <c r="M8" i="1"/>
  <c r="N8" i="1"/>
  <c r="K8" i="1"/>
  <c r="M22" i="1"/>
  <c r="N22" i="1"/>
  <c r="O22" i="1"/>
  <c r="M21" i="1"/>
  <c r="N21" i="1"/>
  <c r="N20" i="1" s="1"/>
  <c r="O21" i="1"/>
  <c r="O20" i="1" s="1"/>
  <c r="P21" i="1"/>
  <c r="L40" i="1"/>
  <c r="M40" i="1"/>
  <c r="N40" i="1"/>
  <c r="O40" i="1"/>
  <c r="P40" i="1"/>
  <c r="K40" i="1"/>
  <c r="J40" i="1" s="1"/>
  <c r="J10" i="1"/>
  <c r="J11" i="1"/>
  <c r="J12" i="1"/>
  <c r="J13" i="1"/>
  <c r="J14" i="1"/>
  <c r="J15" i="1"/>
  <c r="J17" i="1"/>
  <c r="J18" i="1"/>
  <c r="J24" i="1"/>
  <c r="J25" i="1"/>
  <c r="J28" i="1"/>
  <c r="J29" i="1"/>
  <c r="J31" i="1"/>
  <c r="J32" i="1"/>
  <c r="J35" i="1"/>
  <c r="J37" i="1"/>
  <c r="J42" i="1"/>
  <c r="J43" i="1"/>
  <c r="J44" i="1"/>
  <c r="J47" i="1"/>
  <c r="J49" i="1"/>
  <c r="M53" i="2" l="1"/>
  <c r="J47" i="2"/>
  <c r="P7" i="2"/>
  <c r="J63" i="2"/>
  <c r="K7" i="1"/>
  <c r="J8" i="1"/>
  <c r="P20" i="1"/>
  <c r="M20" i="1"/>
  <c r="K34" i="1"/>
  <c r="L4" i="2" l="1"/>
  <c r="M4" i="2"/>
  <c r="N7" i="2"/>
  <c r="J20" i="2"/>
  <c r="L27" i="1"/>
  <c r="K26" i="1"/>
  <c r="N4" i="2" l="1"/>
  <c r="N53" i="2"/>
  <c r="O7" i="2"/>
  <c r="O4" i="2" s="1"/>
  <c r="J26" i="1"/>
  <c r="K22" i="1"/>
  <c r="J27" i="1"/>
  <c r="L21" i="1"/>
  <c r="M39" i="1"/>
  <c r="M5" i="1" s="1"/>
  <c r="N39" i="1"/>
  <c r="N5" i="1" s="1"/>
  <c r="O39" i="1"/>
  <c r="O5" i="1" s="1"/>
  <c r="P39" i="1"/>
  <c r="P5" i="1" s="1"/>
  <c r="K39" i="1"/>
  <c r="K48" i="1"/>
  <c r="L16" i="1"/>
  <c r="L50" i="1"/>
  <c r="L51" i="1"/>
  <c r="L41" i="1"/>
  <c r="L30" i="1"/>
  <c r="L19" i="1"/>
  <c r="P4" i="2" l="1"/>
  <c r="J4" i="2" s="1"/>
  <c r="C18" i="5" s="1"/>
  <c r="J62" i="2"/>
  <c r="O53" i="2"/>
  <c r="L22" i="1"/>
  <c r="J30" i="1"/>
  <c r="M50" i="1"/>
  <c r="L46" i="1"/>
  <c r="K20" i="1"/>
  <c r="J22" i="1"/>
  <c r="M19" i="1"/>
  <c r="L39" i="1"/>
  <c r="J39" i="1" s="1"/>
  <c r="J41" i="1"/>
  <c r="M51" i="1"/>
  <c r="N51" i="1" s="1"/>
  <c r="O51" i="1" s="1"/>
  <c r="P51" i="1" s="1"/>
  <c r="L5" i="1"/>
  <c r="L20" i="1"/>
  <c r="J21" i="1"/>
  <c r="K46" i="1"/>
  <c r="K6" i="1" s="1"/>
  <c r="J48" i="1"/>
  <c r="K5" i="1"/>
  <c r="M38" i="1"/>
  <c r="M16" i="1"/>
  <c r="P53" i="2" l="1"/>
  <c r="N16" i="1"/>
  <c r="J51" i="1"/>
  <c r="N50" i="1"/>
  <c r="M46" i="1"/>
  <c r="L7" i="1"/>
  <c r="L6" i="1"/>
  <c r="N19" i="1"/>
  <c r="J5" i="1"/>
  <c r="N38" i="1"/>
  <c r="O16" i="1" l="1"/>
  <c r="M6" i="1"/>
  <c r="M7" i="1"/>
  <c r="O19" i="1"/>
  <c r="N7" i="1"/>
  <c r="O50" i="1"/>
  <c r="N46" i="1"/>
  <c r="M45" i="1"/>
  <c r="O38" i="1"/>
  <c r="P16" i="1" l="1"/>
  <c r="J16" i="1"/>
  <c r="P50" i="1"/>
  <c r="P46" i="1" s="1"/>
  <c r="O46" i="1"/>
  <c r="N6" i="1"/>
  <c r="N4" i="1" s="1"/>
  <c r="J46" i="1"/>
  <c r="P19" i="1"/>
  <c r="M4" i="1"/>
  <c r="J50" i="1" l="1"/>
  <c r="P7" i="1"/>
  <c r="O7" i="1"/>
  <c r="O6" i="1"/>
  <c r="O4" i="1" s="1"/>
  <c r="J19" i="1"/>
  <c r="N45" i="1"/>
  <c r="P38" i="1"/>
  <c r="J7" i="1" l="1"/>
  <c r="J6" i="1"/>
  <c r="O45" i="1"/>
  <c r="P4" i="1" l="1"/>
  <c r="P45" i="1"/>
  <c r="L38" i="1" l="1"/>
  <c r="L45" i="1"/>
  <c r="L4" i="1" l="1"/>
  <c r="J114" i="3" l="1"/>
  <c r="K114" i="3"/>
  <c r="L114" i="3"/>
  <c r="I113" i="3"/>
  <c r="I112" i="3"/>
  <c r="I111" i="3"/>
  <c r="I110" i="3"/>
  <c r="I109" i="3"/>
  <c r="L108" i="3"/>
  <c r="L107" i="3"/>
  <c r="K108" i="3"/>
  <c r="K107" i="3"/>
  <c r="J108" i="3"/>
  <c r="J107" i="3"/>
  <c r="I107" i="3" s="1"/>
  <c r="I106" i="3"/>
  <c r="L105" i="3"/>
  <c r="K105" i="3"/>
  <c r="J105" i="3"/>
  <c r="I104" i="3"/>
  <c r="L103" i="3"/>
  <c r="K103" i="3"/>
  <c r="J103" i="3"/>
  <c r="I103" i="3" s="1"/>
  <c r="I102" i="3"/>
  <c r="L101" i="3"/>
  <c r="I101" i="3" s="1"/>
  <c r="K101" i="3"/>
  <c r="J101" i="3"/>
  <c r="I100" i="3"/>
  <c r="L99" i="3"/>
  <c r="I99" i="3" s="1"/>
  <c r="K99" i="3"/>
  <c r="J99" i="3"/>
  <c r="I98" i="3"/>
  <c r="L97" i="3"/>
  <c r="K97" i="3"/>
  <c r="J97" i="3"/>
  <c r="I96" i="3"/>
  <c r="I95" i="3"/>
  <c r="I94" i="3"/>
  <c r="I93" i="3"/>
  <c r="I92" i="3"/>
  <c r="I91" i="3"/>
  <c r="L90" i="3"/>
  <c r="K90" i="3"/>
  <c r="J90" i="3"/>
  <c r="L89" i="3"/>
  <c r="I89" i="3" s="1"/>
  <c r="K89" i="3"/>
  <c r="J89" i="3"/>
  <c r="J88" i="3" s="1"/>
  <c r="I88" i="3" s="1"/>
  <c r="I87" i="3"/>
  <c r="I86" i="3"/>
  <c r="I85" i="3"/>
  <c r="I84" i="3"/>
  <c r="L83" i="3"/>
  <c r="L82" i="3"/>
  <c r="K83" i="3"/>
  <c r="K82" i="3"/>
  <c r="J83" i="3"/>
  <c r="J82" i="3"/>
  <c r="I82" i="3" s="1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N57" i="3"/>
  <c r="I44" i="3"/>
  <c r="I43" i="3"/>
  <c r="I42" i="3"/>
  <c r="I41" i="3"/>
  <c r="I40" i="3"/>
  <c r="L39" i="3"/>
  <c r="K39" i="3"/>
  <c r="I39" i="3" s="1"/>
  <c r="J39" i="3"/>
  <c r="L38" i="3"/>
  <c r="K38" i="3"/>
  <c r="K37" i="3" s="1"/>
  <c r="J38" i="3"/>
  <c r="J37" i="3" s="1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L23" i="3"/>
  <c r="K23" i="3"/>
  <c r="J23" i="3"/>
  <c r="J6" i="3" s="1"/>
  <c r="I6" i="3" s="1"/>
  <c r="L22" i="3"/>
  <c r="K22" i="3"/>
  <c r="J22" i="3"/>
  <c r="J21" i="3" s="1"/>
  <c r="I21" i="3" s="1"/>
  <c r="I20" i="3"/>
  <c r="L19" i="3"/>
  <c r="K19" i="3"/>
  <c r="J19" i="3"/>
  <c r="I19" i="3" s="1"/>
  <c r="I18" i="3"/>
  <c r="I17" i="3"/>
  <c r="I16" i="3"/>
  <c r="I15" i="3"/>
  <c r="I114" i="3"/>
  <c r="I14" i="3"/>
  <c r="I12" i="3"/>
  <c r="I11" i="3"/>
  <c r="I10" i="3"/>
  <c r="I9" i="3"/>
  <c r="L8" i="3"/>
  <c r="L7" i="3"/>
  <c r="K8" i="3"/>
  <c r="K7" i="3" s="1"/>
  <c r="I7" i="3" s="1"/>
  <c r="J8" i="3"/>
  <c r="J7" i="3"/>
  <c r="K21" i="3"/>
  <c r="L37" i="3"/>
  <c r="L21" i="3"/>
  <c r="L5" i="3"/>
  <c r="L4" i="3" s="1"/>
  <c r="K5" i="3"/>
  <c r="L88" i="3"/>
  <c r="K88" i="3"/>
  <c r="L6" i="3"/>
  <c r="I97" i="3"/>
  <c r="I22" i="3"/>
  <c r="J5" i="3"/>
  <c r="J4" i="3" s="1"/>
  <c r="I4" i="3" s="1"/>
  <c r="I90" i="3"/>
  <c r="I83" i="3"/>
  <c r="I105" i="3"/>
  <c r="M57" i="3"/>
  <c r="I68" i="3"/>
  <c r="I108" i="3"/>
  <c r="I8" i="3"/>
  <c r="K45" i="1"/>
  <c r="J45" i="1" s="1"/>
  <c r="K38" i="1" l="1"/>
  <c r="J38" i="1" s="1"/>
  <c r="I37" i="3"/>
  <c r="I5" i="3"/>
  <c r="K6" i="3"/>
  <c r="K4" i="3" s="1"/>
  <c r="I38" i="3"/>
  <c r="I23" i="3"/>
  <c r="K4" i="1" l="1"/>
  <c r="J4" i="1" s="1"/>
</calcChain>
</file>

<file path=xl/sharedStrings.xml><?xml version="1.0" encoding="utf-8"?>
<sst xmlns="http://schemas.openxmlformats.org/spreadsheetml/2006/main" count="1285" uniqueCount="306">
  <si>
    <t>Целевая статья</t>
  </si>
  <si>
    <t>Вид расходов</t>
  </si>
  <si>
    <t>Мероприятие 1 "Развитие массовой физической культуры и спорта", в т.ч.:</t>
  </si>
  <si>
    <t>Мероприятие 4 "Развитие инфраструктуры и модернизация объектов в сфере физической культуры и спорта"</t>
  </si>
  <si>
    <t>Мероприятие 5 "Строительство, реконструкция, капитальный ремонт спортивных объектов и сооружений"</t>
  </si>
  <si>
    <t xml:space="preserve">1. </t>
  </si>
  <si>
    <t>2.</t>
  </si>
  <si>
    <t>3.</t>
  </si>
  <si>
    <t>4.</t>
  </si>
  <si>
    <t>4.3</t>
  </si>
  <si>
    <t>5.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</si>
  <si>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</si>
  <si>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</si>
  <si>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</si>
  <si>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</si>
  <si>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</si>
  <si>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</si>
  <si>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</si>
  <si>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</si>
  <si>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</si>
  <si>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</si>
  <si>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Строительство спортивной площадки по ул. Пионерская, 5 г. Анива</t>
  </si>
  <si>
    <t>5.11</t>
  </si>
  <si>
    <t>Строительство объекта "Гимнастическая площадка с. Таранай"</t>
  </si>
  <si>
    <t>6</t>
  </si>
  <si>
    <t>6.1</t>
  </si>
  <si>
    <t>6.2</t>
  </si>
  <si>
    <t>Мероприятие 8  "Повышение качества и доступности региональных туристских услуг"</t>
  </si>
  <si>
    <t>Мероприятие N 10. Муниципальная поддержка в сфере молодежной политики</t>
  </si>
  <si>
    <t>Мероприятие N 11. Поддержка и обеспечение эффективной деятельности направленной на здоровый образ жизни и приобщение к занятиям спортом молодежи.</t>
  </si>
  <si>
    <t>Мероприятие N 12. Информационное обеспечение государственной молодежной политики</t>
  </si>
  <si>
    <t>Мероприятие N 13. Совершенствование системы патриотического воспитания молодежи.</t>
  </si>
  <si>
    <t>Местный бюджет</t>
  </si>
  <si>
    <t>Областной бюджет</t>
  </si>
  <si>
    <t>0707</t>
  </si>
  <si>
    <t>1101020990</t>
  </si>
  <si>
    <t>244</t>
  </si>
  <si>
    <t>1101320990</t>
  </si>
  <si>
    <t>1102</t>
  </si>
  <si>
    <t>1100320990</t>
  </si>
  <si>
    <t>1105</t>
  </si>
  <si>
    <t>1100720990</t>
  </si>
  <si>
    <t>1100920990</t>
  </si>
  <si>
    <t>1100600590</t>
  </si>
  <si>
    <t>Строительство объекта "Физкультурно-оздоровительный комплекс с бассейном в с. Троицкое" (в том числе инженерные изыскания, проектные работы, привязка проекта, приобретение типового проекта, государственная экспертиза)</t>
  </si>
  <si>
    <t>Строительство объекта Крытый каток с искусственным льдом в г. Анива(в том числе корректировка проектно-сметной документации, государственная экспертиза)</t>
  </si>
  <si>
    <t>1100120990</t>
  </si>
  <si>
    <t>2.1</t>
  </si>
  <si>
    <t>1100220990</t>
  </si>
  <si>
    <t>1100200590</t>
  </si>
  <si>
    <t>1100400590</t>
  </si>
  <si>
    <t>1100463130</t>
  </si>
  <si>
    <t>11004S3130</t>
  </si>
  <si>
    <t>611</t>
  </si>
  <si>
    <t>612</t>
  </si>
  <si>
    <t>1100563500</t>
  </si>
  <si>
    <t>414</t>
  </si>
  <si>
    <t>11005S3130</t>
  </si>
  <si>
    <t>1100520990</t>
  </si>
  <si>
    <t>11005S3500</t>
  </si>
  <si>
    <t>1100500590</t>
  </si>
  <si>
    <t>Всего</t>
  </si>
  <si>
    <t>7.1</t>
  </si>
  <si>
    <t>7.2</t>
  </si>
  <si>
    <t>7.3</t>
  </si>
  <si>
    <t>1100820990</t>
  </si>
  <si>
    <t>1100461130</t>
  </si>
  <si>
    <t>Наименование муниципальной программы, мероприятия</t>
  </si>
  <si>
    <t>№ п/п</t>
  </si>
  <si>
    <t>Источник средств</t>
  </si>
  <si>
    <t xml:space="preserve"> Муниципальная программа "Развитие физической культуры, спорта, туризма и повышение эффективности молодежной политики в Анивском городском округе на 2015-2020 годы"</t>
  </si>
  <si>
    <t>Код бюджетной классификации</t>
  </si>
  <si>
    <t>ГРБС</t>
  </si>
  <si>
    <t>Раздел, подраздел</t>
  </si>
  <si>
    <t>х</t>
  </si>
  <si>
    <t>Расходы по годам реализации, тыс. руб.</t>
  </si>
  <si>
    <t>1.1</t>
  </si>
  <si>
    <t>1.2</t>
  </si>
  <si>
    <t>4.4</t>
  </si>
  <si>
    <t>2.2</t>
  </si>
  <si>
    <t>Укрепление материально-технической базы, приобретение спортивно-технологического оборудования, инвентаря и спортивной экипировки МБУ ДО "ДЮСШ г. Анива"</t>
  </si>
  <si>
    <t>Укрепление материально-технической базы, приобретение спортивно-технологического оборудования, инвентаря и спортивной экипировки УДО "ДЮСШ" с. Троицкое</t>
  </si>
  <si>
    <t>4.1</t>
  </si>
  <si>
    <t>4.2.</t>
  </si>
  <si>
    <t>Обеспечение качественным инвентарем и оборудованием сборных команд по видам спорта, Обеспечение качественным медицинским обслуживанием</t>
  </si>
  <si>
    <t>2.3</t>
  </si>
  <si>
    <t>2.4</t>
  </si>
  <si>
    <t>13.1</t>
  </si>
  <si>
    <t>13.2</t>
  </si>
  <si>
    <t>13.3</t>
  </si>
  <si>
    <t xml:space="preserve">Мероприятия, проводимыеАнивской ЦКС </t>
  </si>
  <si>
    <t>853</t>
  </si>
  <si>
    <t>1100563130</t>
  </si>
  <si>
    <t xml:space="preserve">Ремонт плоскостных сооружений АГО </t>
  </si>
  <si>
    <t>Строительство универсальной спортивной площадки, Анивский ГО</t>
  </si>
  <si>
    <t>Мероприятия, проводимые МБУ ДО "ДЮСШ г. Анивы"</t>
  </si>
  <si>
    <t>Мероприятия, проводимые МБУ ДО "ДДТ" , спорт</t>
  </si>
  <si>
    <t>Мероприятия, проводимые УДО "ДЮСШ" с. Троицкое</t>
  </si>
  <si>
    <t>Ремонт здания МБУ ДО "ДЮСШ г. Анива"</t>
  </si>
  <si>
    <t>Ремонт лыжной трассы УДО "ДЮСШ" с. Троицкое</t>
  </si>
  <si>
    <t>МБУ ДО "ДЮСШ г. Анива"</t>
  </si>
  <si>
    <t>УДО "ДЮСШ" с. Троицкое</t>
  </si>
  <si>
    <t xml:space="preserve">Мероприятия, проводимые МБУ ДО "ДДТ" </t>
  </si>
  <si>
    <t>Итого</t>
  </si>
  <si>
    <t>Субсидия МБУ "ЦФСО"</t>
  </si>
  <si>
    <t>2.5</t>
  </si>
  <si>
    <t>1100700590</t>
  </si>
  <si>
    <t>1101120990</t>
  </si>
  <si>
    <t>Строительство объекта "Универсальная площадка в с. Ново-Троицкое"</t>
  </si>
  <si>
    <t>5.12</t>
  </si>
  <si>
    <t>0703</t>
  </si>
  <si>
    <t>1101200590</t>
  </si>
  <si>
    <t>Строительство объекта "Гимнастическая площадка г. Анива"</t>
  </si>
  <si>
    <t>Строительство объекта "Гимнастическая площадка с. Ново-Троицкое"</t>
  </si>
  <si>
    <t>Строительство объекта "Гимнастическая площадка с. Мицулевка"</t>
  </si>
  <si>
    <t>13.4</t>
  </si>
  <si>
    <t>Мероприятия, проводимые МБУДО "ДЮСШ г. Анива"</t>
  </si>
  <si>
    <t>Организация физкультурно-оздоровительной работы по месту жительства граждан Анивского городского округа, в т.ч.:</t>
  </si>
  <si>
    <t>4.5</t>
  </si>
  <si>
    <t>1101300590</t>
  </si>
  <si>
    <t>"Спартакиада школьников"</t>
  </si>
  <si>
    <t xml:space="preserve">Мероприятия, проводимые ОКСТиМП                   </t>
  </si>
  <si>
    <t>Мероприятие 7 "Создание   и развитие объектов туристской инфраструктуры"</t>
  </si>
  <si>
    <t xml:space="preserve">Приобретение туристического  инвентаря и оборудования </t>
  </si>
  <si>
    <t>Мероприятия, проводимые отделом КСТиМП</t>
  </si>
  <si>
    <t>Мероприятия, проводимые ОКСТиМП</t>
  </si>
  <si>
    <t>Обустройство мест массового отдыха, в т.ч. предоставление субсидии юридическим лицам (за исключением государственных и муниципальных учреждений) на возмещение затрат, связанных с обустройством пляжной территории</t>
  </si>
  <si>
    <t>5.13</t>
  </si>
  <si>
    <t>Строительство объекта "Универсальная площадка в с.Троицкое"</t>
  </si>
  <si>
    <t>Строительство объекта "Универсальная площадка в с. Огоньки"</t>
  </si>
  <si>
    <t>5.14</t>
  </si>
  <si>
    <t>5.15</t>
  </si>
  <si>
    <t>Строительство объекта "Физкультурно-оздоровительный комплекс с бассейном в г. Анива" (в том числе инженерные изыскания, проектные работы, привязка проекта, приобретение типового проекта, государственная экспертиза)</t>
  </si>
  <si>
    <t>5.16</t>
  </si>
  <si>
    <t>Строительства объекта "Стадион-площадка в с. Троицкое"</t>
  </si>
  <si>
    <t>5.17</t>
  </si>
  <si>
    <t>Строительство объекта "Скейт-парк"</t>
  </si>
  <si>
    <t>Укрепление материально-технической базы, приобретение спортивно-технологического оборудования, инвентаря и спортивной экипировки МАОУ СОШ № 2 г. Анива</t>
  </si>
  <si>
    <t>622</t>
  </si>
  <si>
    <t>Мероприятие 2  "Развитие спорта высших достижений и системы подготовки спортивного резерва"в т.ч.:</t>
  </si>
  <si>
    <t>Мероприятие 9 "Продвижение МО "Анивский городской округ" на рынке туристских услуг"</t>
  </si>
  <si>
    <t>2021</t>
  </si>
  <si>
    <t xml:space="preserve"> Мероприятие 6 "Оказание муниципальных услуг (выполнение работ), обеспечение деятельности учреждений:"</t>
  </si>
  <si>
    <t>5.18</t>
  </si>
  <si>
    <t>Строительство объекта "Стадион за висячим мостом г. Анива"</t>
  </si>
  <si>
    <t xml:space="preserve">Мероприятие 3 "Совершенствование отрасли физической культуры и спорта" </t>
  </si>
  <si>
    <t>11005R5050</t>
  </si>
  <si>
    <t>11005L5050</t>
  </si>
  <si>
    <t>Строительство объекта "Каркасный универсальный спортивный комплекс в с. Троицкое"</t>
  </si>
  <si>
    <t>5.19</t>
  </si>
  <si>
    <t>1100763500</t>
  </si>
  <si>
    <t>5.20</t>
  </si>
  <si>
    <t>Строительство объекта "Лыжная база в с. Троицкое"</t>
  </si>
  <si>
    <t>Док. Кл.</t>
  </si>
  <si>
    <t>5</t>
  </si>
  <si>
    <t>4.91</t>
  </si>
  <si>
    <t>4.92</t>
  </si>
  <si>
    <t>4.93</t>
  </si>
  <si>
    <t>Наименование мероприятия</t>
  </si>
  <si>
    <t>Приложение 1</t>
  </si>
  <si>
    <t>621</t>
  </si>
  <si>
    <t>1101</t>
  </si>
  <si>
    <t>0412</t>
  </si>
  <si>
    <t>1100763300</t>
  </si>
  <si>
    <t>11007S3300</t>
  </si>
  <si>
    <t>Мероприятия, проводимые МАУ  "СШ г. Анивы"</t>
  </si>
  <si>
    <t>2025</t>
  </si>
  <si>
    <t>Обустройство мест массового отдыха, туристских маршрутов</t>
  </si>
  <si>
    <t>Мероприятия, проводимые МБУ ДО " ДДТ"</t>
  </si>
  <si>
    <t>113</t>
  </si>
  <si>
    <t xml:space="preserve"> Муниципальная программа "Развитие физической культуры, спорта, туризма и повышение эффективности молодежной политики в Анивском городском округе"</t>
  </si>
  <si>
    <t>1100263130</t>
  </si>
  <si>
    <t>11002S3130</t>
  </si>
  <si>
    <t>1100420990</t>
  </si>
  <si>
    <t>1103</t>
  </si>
  <si>
    <t>1003</t>
  </si>
  <si>
    <t>1100670901</t>
  </si>
  <si>
    <t>313</t>
  </si>
  <si>
    <t>1100620994</t>
  </si>
  <si>
    <t>2026</t>
  </si>
  <si>
    <t>Мероприятия, проводимые МАУ ДО "СШ по плаванию "Авагард"</t>
  </si>
  <si>
    <t>Мероприятия, проводимые МАУ ДО "СШ г.Анива"</t>
  </si>
  <si>
    <t>900-124-01-000213-00</t>
  </si>
  <si>
    <t>900-124-01-000211-00</t>
  </si>
  <si>
    <t>2027</t>
  </si>
  <si>
    <t>2028</t>
  </si>
  <si>
    <t>2029</t>
  </si>
  <si>
    <t>2030</t>
  </si>
  <si>
    <t>Комплекс процессных мероприятий "Развитие физической культуры и массового спорта"</t>
  </si>
  <si>
    <t xml:space="preserve"> Комплекс процессных мероприятий "Обеспечение деятельности подведомственных учреждений, и реализация государственной политики в сфере физической культуры и спорта"</t>
  </si>
  <si>
    <t>Комплекс процессных мероприятий «Создание условий для развития приоритетных видов туризма"</t>
  </si>
  <si>
    <t>Мероприятия, проводимые МАУ  "СШ по плаванию "Авангард""</t>
  </si>
  <si>
    <t xml:space="preserve">Совершенствование отрасли физической культуры и спорта" </t>
  </si>
  <si>
    <t>1.2.</t>
  </si>
  <si>
    <t>2</t>
  </si>
  <si>
    <t>2.1.</t>
  </si>
  <si>
    <t>2.2.</t>
  </si>
  <si>
    <t>Организация и проведение мероприятий туристической направленности</t>
  </si>
  <si>
    <t>3.1.</t>
  </si>
  <si>
    <t>3.2.</t>
  </si>
  <si>
    <t>4.1.</t>
  </si>
  <si>
    <t>Ресурсное обеспечение мероприятий муниципальной программы "Развитие физической культуры, спорта, туризма и молодежной политики в Анивском городском округе"</t>
  </si>
  <si>
    <t xml:space="preserve">Организация и проведение спортивных, физкультурно-массовых мероприятий.
Обеспечение участия сборных команд Анивского городского округа в спортивных мероприятиях различного уровня. 
        </t>
  </si>
  <si>
    <t xml:space="preserve">Организация физкультурно-оздоровительной работы по месту жительства граждан Анивского городского округа. </t>
  </si>
  <si>
    <t>Оказание муниципальных услуг (выполнение работ) (МАУ ДО "СШ г. Анива")</t>
  </si>
  <si>
    <t>Укрепление материально-технической базы подведомственных учреждений (МАУ ДО "СШ г. Анива)</t>
  </si>
  <si>
    <t>Оказание муниципальных услуг (выполнение работ) (МАУ ДО "СШ по плаванию "Авангард")</t>
  </si>
  <si>
    <t>Укрепление материально-технической базы подведомственных учреждений (МАУ ДО "СШ по плаванию "Авангард")</t>
  </si>
  <si>
    <t>Проведение мероприятий в сфере молодежной политики</t>
  </si>
  <si>
    <t>Проведение мероприятий патриотической направленности В т.ч. :</t>
  </si>
  <si>
    <t>Целевая статья 2024г.</t>
  </si>
  <si>
    <t>Целевая статья 2025г.</t>
  </si>
  <si>
    <t>1150120996</t>
  </si>
  <si>
    <t>1150120997</t>
  </si>
  <si>
    <t>1150120998</t>
  </si>
  <si>
    <t>1150163130</t>
  </si>
  <si>
    <t>11501S3130</t>
  </si>
  <si>
    <t>1150221000</t>
  </si>
  <si>
    <t>Комплекс процессных мероприятий «Муниципальное поддержка в сфере молодежной политики»</t>
  </si>
  <si>
    <t>Док. кл.</t>
  </si>
  <si>
    <t>1150200590</t>
  </si>
  <si>
    <t>1150420990</t>
  </si>
  <si>
    <t>проезд</t>
  </si>
  <si>
    <t>укр</t>
  </si>
  <si>
    <t>1150220990</t>
  </si>
  <si>
    <t>Обустройство мест массового отдыха, туристических маршрутов</t>
  </si>
  <si>
    <t>судебные расходыОКС</t>
  </si>
  <si>
    <t>тренера общественники</t>
  </si>
  <si>
    <t>11 мер-е по старой прог-мме</t>
  </si>
  <si>
    <t>Проведение мероприятий патриотической направленности</t>
  </si>
  <si>
    <t xml:space="preserve"> </t>
  </si>
  <si>
    <t>1.4</t>
  </si>
  <si>
    <t>1.3</t>
  </si>
  <si>
    <t>1150120990</t>
  </si>
  <si>
    <t>1.5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</si>
  <si>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</t>
  </si>
  <si>
    <t xml:space="preserve">Реализация программ спортивной подготовки физкультурно-спортивных учреждений </t>
  </si>
  <si>
    <t>4.2</t>
  </si>
  <si>
    <t>Совершенствование системы патриотического воспитания молодежи (ДДТ)</t>
  </si>
  <si>
    <t>11-мер</t>
  </si>
  <si>
    <t>3.2</t>
  </si>
  <si>
    <t>2.6</t>
  </si>
  <si>
    <t>2.7</t>
  </si>
  <si>
    <t>Укрепление материально-технической базы подведомственных учреждений (МАУ ДО "СШ г. Анива, МАУ ДО "СШ по плаванию "Авангард")</t>
  </si>
  <si>
    <t xml:space="preserve">Организация и проведение спортивных, физкультурно-массовых мероприятий.Обеспечение участие сборных команд Анивского городского округа в спортивных мероприятиях различного уровня.
        </t>
  </si>
  <si>
    <t>Организации физкультурно-спортивной работы по месту жительства граждан Анивского городского округа</t>
  </si>
  <si>
    <t>Проведение мероприятий в сфере молодежной политики и патриотической направленности</t>
  </si>
  <si>
    <t xml:space="preserve">Информационное обеспечение государственной молодежной политики и патриотического воспитания молодежи </t>
  </si>
  <si>
    <t xml:space="preserve">Совершенствование системы патриотического воспитания молодежи </t>
  </si>
  <si>
    <t>10 ,11мер ДДТ(газета)</t>
  </si>
  <si>
    <t>Организация и проведение мероприятий спортивной направленности (ОКСТиМП)</t>
  </si>
  <si>
    <t>4</t>
  </si>
  <si>
    <t>1140120990</t>
  </si>
  <si>
    <t>Организация и проведение мероприятий спортивной направленности в рамках выполнения муниципального задания  (МБУ ДО ДДТ)</t>
  </si>
  <si>
    <t>Проведение спортивных физкультурно-массовых мероприятий МАУ ДО "СШ г. Анива</t>
  </si>
  <si>
    <t>Проведение спортивных физкультурно-массовых мероприятий  МАУ ДО "СШ по плаванию "Авангард"</t>
  </si>
  <si>
    <t>Организация и проведение мероприятий спортивной направленности в рамках выполнения муниципального задания (МАУ ДО "СШ г. Анива")</t>
  </si>
  <si>
    <t>1140163130</t>
  </si>
  <si>
    <t>11401S3130</t>
  </si>
  <si>
    <t>1140200590</t>
  </si>
  <si>
    <t>1140220994</t>
  </si>
  <si>
    <t>1140200591</t>
  </si>
  <si>
    <t>1140220991</t>
  </si>
  <si>
    <t>1140263130</t>
  </si>
  <si>
    <t>11402S3130</t>
  </si>
  <si>
    <t>1140220990</t>
  </si>
  <si>
    <t>1140270901</t>
  </si>
  <si>
    <t>1140363300</t>
  </si>
  <si>
    <t>11403S3300</t>
  </si>
  <si>
    <t>1140320990</t>
  </si>
  <si>
    <t>1140420990</t>
  </si>
  <si>
    <t>Комплекс мер для обеспечения деятельности спортивных учреждений Анивского городского округа</t>
  </si>
  <si>
    <r>
      <t>11401</t>
    </r>
    <r>
      <rPr>
        <b/>
        <sz val="14"/>
        <color rgb="FFFF0000"/>
        <rFont val="Times New Roman"/>
        <family val="1"/>
        <charset val="204"/>
      </rPr>
      <t>00591</t>
    </r>
  </si>
  <si>
    <t>1100400590 был доп.кл. 4.92</t>
  </si>
  <si>
    <t>1100200590 был доп.кл. 4.91</t>
  </si>
  <si>
    <r>
      <t>11002</t>
    </r>
    <r>
      <rPr>
        <sz val="14"/>
        <color rgb="FFFF0000"/>
        <rFont val="Times New Roman"/>
        <family val="1"/>
        <charset val="204"/>
      </rPr>
      <t>00590 611 был доп.кл. 4.91</t>
    </r>
  </si>
  <si>
    <t>1101120990 1100820990 1100920990</t>
  </si>
  <si>
    <t>участие в соревнованиях(МБУ ДО "ДДТ")</t>
  </si>
  <si>
    <t>участие в соревнованиях(питание проживание(подотчетные ср)</t>
  </si>
  <si>
    <t>(для соревнований приобретение осн.ср)</t>
  </si>
  <si>
    <t>1100120990 был 622 5</t>
  </si>
  <si>
    <t>Субвенция на реализацию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</si>
  <si>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1140262100</t>
  </si>
  <si>
    <t>1.6</t>
  </si>
  <si>
    <t>МБУ ОКС Оплата электроэнергии (каркасник январь-февраль)</t>
  </si>
  <si>
    <t>Ресурсное обеспечение мероприятий муниципальной программы "Развитие физической культуры, спорта, туризма и молодежной политики в Анивском муниципальном округе", утвержденной постановлением администрации Анивского городского округа № 2334-па от 31.07.2024 г.</t>
  </si>
  <si>
    <t>Федеральный бюджет</t>
  </si>
  <si>
    <t>Федеральный</t>
  </si>
  <si>
    <t>1.</t>
  </si>
  <si>
    <t>Объем финансового обеспечения по годам реализации, тыс. рублей</t>
  </si>
  <si>
    <t>Наименование структурного элемента/источник финансового обеспечения</t>
  </si>
  <si>
    <t>№</t>
  </si>
  <si>
    <t>от 31.07.2024 г. № 2334-па</t>
  </si>
  <si>
    <t xml:space="preserve">Анивского городского округа </t>
  </si>
  <si>
    <t xml:space="preserve">утвержденной постановлением администрации </t>
  </si>
  <si>
    <t xml:space="preserve">в Анивском муниципальном округе», </t>
  </si>
  <si>
    <t xml:space="preserve">спорта, туризма и молодежной политики </t>
  </si>
  <si>
    <t xml:space="preserve">к муниципальной программе "Развитие физической культуры, </t>
  </si>
  <si>
    <t xml:space="preserve">Приложение № 3 </t>
  </si>
  <si>
    <t xml:space="preserve">Анивского муниципального округа </t>
  </si>
  <si>
    <t xml:space="preserve">к постановлению администрации </t>
  </si>
  <si>
    <t>Приложение</t>
  </si>
  <si>
    <t>Федеральный бюдет</t>
  </si>
  <si>
    <t>Финансовое обеспечение реализации Программы</t>
  </si>
  <si>
    <t>от 30.10 2025 г. № 3623-па</t>
  </si>
  <si>
    <t>8,9 ,11мер-е по старой программеЦОФМУСС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</si>
</sst>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421">
    <xf numFmtId="0" fontId="0" fillId="0" borderId="0" xfId="0"/>
    <xf numFmtId="0" fontId="2" fillId="0" borderId="0" xfId="0" applyFont="1" applyAlignment="1">
      <alignment horizontal="justify" vertical="justify" wrapText="1"/>
    </xf>
    <xf numFmtId="0" fontId="1" fillId="0" borderId="0" xfId="0" applyFont="1" applyAlignment="1">
      <alignment horizontal="center" vertical="justify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justify" vertical="justify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justify" vertical="justify" wrapText="1"/>
    </xf>
    <xf numFmtId="49" fontId="2" fillId="2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2" borderId="0" xfId="0" applyFont="1" applyFill="1" applyAlignment="1">
      <alignment vertical="justify" wrapText="1"/>
    </xf>
    <xf numFmtId="4" fontId="2" fillId="2" borderId="0" xfId="0" applyNumberFormat="1" applyFont="1" applyFill="1" applyBorder="1" applyAlignment="1">
      <alignment horizontal="center" vertical="justify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justify" vertical="justify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justify" wrapText="1"/>
    </xf>
    <xf numFmtId="49" fontId="1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justify" vertical="justify" wrapText="1"/>
    </xf>
    <xf numFmtId="4" fontId="1" fillId="0" borderId="0" xfId="0" applyNumberFormat="1" applyFont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justify" vertical="justify" wrapText="1"/>
    </xf>
    <xf numFmtId="0" fontId="2" fillId="3" borderId="0" xfId="0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justify" vertical="justify" wrapText="1"/>
    </xf>
    <xf numFmtId="4" fontId="1" fillId="3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justify" vertical="justify" wrapText="1"/>
    </xf>
    <xf numFmtId="49" fontId="3" fillId="2" borderId="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justify" vertical="justify" wrapText="1"/>
    </xf>
    <xf numFmtId="4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3" fillId="4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1" fillId="3" borderId="0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justify" vertical="justify" wrapText="1"/>
    </xf>
    <xf numFmtId="0" fontId="1" fillId="3" borderId="0" xfId="0" applyFont="1" applyFill="1" applyBorder="1" applyAlignment="1">
      <alignment horizontal="center" vertical="center" wrapText="1"/>
    </xf>
    <xf numFmtId="4" fontId="1" fillId="3" borderId="0" xfId="0" applyNumberFormat="1" applyFont="1" applyFill="1" applyBorder="1" applyAlignment="1">
      <alignment horizontal="justify" vertical="justify" wrapText="1"/>
    </xf>
    <xf numFmtId="4" fontId="2" fillId="0" borderId="0" xfId="0" applyNumberFormat="1" applyFont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" fontId="1" fillId="3" borderId="5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justify" wrapText="1"/>
    </xf>
    <xf numFmtId="0" fontId="2" fillId="0" borderId="0" xfId="0" applyFont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" fontId="6" fillId="3" borderId="5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justify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justify" wrapText="1"/>
    </xf>
    <xf numFmtId="0" fontId="1" fillId="2" borderId="0" xfId="0" applyFont="1" applyFill="1" applyBorder="1" applyAlignment="1">
      <alignment horizontal="right" vertical="justify" wrapText="1"/>
    </xf>
    <xf numFmtId="0" fontId="1" fillId="2" borderId="0" xfId="0" applyFont="1" applyFill="1" applyBorder="1" applyAlignment="1">
      <alignment horizontal="center" vertical="justify" wrapText="1"/>
    </xf>
    <xf numFmtId="4" fontId="2" fillId="2" borderId="0" xfId="0" applyNumberFormat="1" applyFont="1" applyFill="1" applyBorder="1" applyAlignment="1">
      <alignment vertical="justify" wrapText="1"/>
    </xf>
    <xf numFmtId="0" fontId="1" fillId="2" borderId="0" xfId="0" applyFont="1" applyFill="1" applyBorder="1" applyAlignment="1">
      <alignment horizontal="right" vertical="center" wrapText="1"/>
    </xf>
    <xf numFmtId="4" fontId="2" fillId="2" borderId="0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4" fontId="2" fillId="2" borderId="0" xfId="0" applyNumberFormat="1" applyFont="1" applyFill="1" applyBorder="1" applyAlignment="1">
      <alignment horizontal="right" vertical="center" wrapText="1"/>
    </xf>
    <xf numFmtId="4" fontId="1" fillId="2" borderId="0" xfId="0" applyNumberFormat="1" applyFont="1" applyFill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" fontId="2" fillId="5" borderId="5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2" fillId="6" borderId="0" xfId="0" applyNumberFormat="1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justify" vertical="justify" wrapText="1"/>
    </xf>
    <xf numFmtId="0" fontId="2" fillId="6" borderId="0" xfId="0" applyFont="1" applyFill="1" applyBorder="1" applyAlignment="1">
      <alignment horizontal="center" vertical="center" wrapText="1"/>
    </xf>
    <xf numFmtId="4" fontId="2" fillId="6" borderId="0" xfId="0" applyNumberFormat="1" applyFont="1" applyFill="1" applyBorder="1" applyAlignment="1">
      <alignment horizontal="center" vertical="center" wrapText="1"/>
    </xf>
    <xf numFmtId="4" fontId="2" fillId="6" borderId="0" xfId="0" applyNumberFormat="1" applyFont="1" applyFill="1" applyBorder="1" applyAlignment="1">
      <alignment horizontal="justify" vertical="justify" wrapText="1"/>
    </xf>
    <xf numFmtId="4" fontId="1" fillId="6" borderId="0" xfId="0" applyNumberFormat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justify" vertical="justify" wrapText="1"/>
    </xf>
    <xf numFmtId="0" fontId="1" fillId="0" borderId="0" xfId="0" applyFont="1" applyBorder="1" applyAlignment="1">
      <alignment horizontal="center" vertical="center" wrapText="1"/>
    </xf>
    <xf numFmtId="4" fontId="1" fillId="5" borderId="5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5" borderId="0" xfId="0" applyNumberFormat="1" applyFont="1" applyFill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 wrapText="1"/>
    </xf>
    <xf numFmtId="4" fontId="1" fillId="2" borderId="0" xfId="0" applyNumberFormat="1" applyFont="1" applyFill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right" vertical="justify" wrapText="1"/>
    </xf>
    <xf numFmtId="4" fontId="2" fillId="0" borderId="0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49" fontId="2" fillId="7" borderId="14" xfId="0" applyNumberFormat="1" applyFont="1" applyFill="1" applyBorder="1" applyAlignment="1">
      <alignment horizontal="center" vertical="center" wrapText="1"/>
    </xf>
    <xf numFmtId="4" fontId="1" fillId="7" borderId="22" xfId="0" applyNumberFormat="1" applyFont="1" applyFill="1" applyBorder="1" applyAlignment="1">
      <alignment horizontal="center" vertical="center" wrapText="1"/>
    </xf>
    <xf numFmtId="4" fontId="2" fillId="7" borderId="12" xfId="0" applyNumberFormat="1" applyFont="1" applyFill="1" applyBorder="1" applyAlignment="1">
      <alignment horizontal="center" vertical="center" wrapText="1"/>
    </xf>
    <xf numFmtId="4" fontId="2" fillId="7" borderId="23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49" fontId="2" fillId="7" borderId="2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4" fontId="2" fillId="7" borderId="5" xfId="0" applyNumberFormat="1" applyFont="1" applyFill="1" applyBorder="1" applyAlignment="1">
      <alignment horizontal="center" vertical="center" wrapText="1"/>
    </xf>
    <xf numFmtId="4" fontId="2" fillId="7" borderId="25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7" borderId="28" xfId="0" applyFont="1" applyFill="1" applyBorder="1" applyAlignment="1">
      <alignment horizontal="left" vertical="center" wrapText="1"/>
    </xf>
    <xf numFmtId="0" fontId="2" fillId="7" borderId="28" xfId="0" applyFont="1" applyFill="1" applyBorder="1" applyAlignment="1">
      <alignment horizontal="center" vertical="center" wrapText="1"/>
    </xf>
    <xf numFmtId="49" fontId="2" fillId="7" borderId="28" xfId="0" applyNumberFormat="1" applyFont="1" applyFill="1" applyBorder="1" applyAlignment="1">
      <alignment horizontal="center" vertical="center" wrapText="1"/>
    </xf>
    <xf numFmtId="4" fontId="1" fillId="7" borderId="28" xfId="0" applyNumberFormat="1" applyFont="1" applyFill="1" applyBorder="1" applyAlignment="1">
      <alignment horizontal="center" vertical="center" wrapText="1"/>
    </xf>
    <xf numFmtId="4" fontId="2" fillId="7" borderId="29" xfId="0" applyNumberFormat="1" applyFont="1" applyFill="1" applyBorder="1" applyAlignment="1">
      <alignment horizontal="center" vertical="center" wrapText="1"/>
    </xf>
    <xf numFmtId="4" fontId="2" fillId="7" borderId="30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" fontId="6" fillId="3" borderId="21" xfId="0" applyNumberFormat="1" applyFont="1" applyFill="1" applyBorder="1" applyAlignment="1">
      <alignment horizontal="center" vertical="center" wrapText="1"/>
    </xf>
    <xf numFmtId="0" fontId="2" fillId="8" borderId="22" xfId="0" applyFont="1" applyFill="1" applyBorder="1" applyAlignment="1">
      <alignment horizontal="center" vertical="center" wrapText="1"/>
    </xf>
    <xf numFmtId="49" fontId="2" fillId="8" borderId="22" xfId="0" applyNumberFormat="1" applyFont="1" applyFill="1" applyBorder="1" applyAlignment="1">
      <alignment horizontal="center" vertical="center" wrapText="1"/>
    </xf>
    <xf numFmtId="4" fontId="1" fillId="8" borderId="22" xfId="0" applyNumberFormat="1" applyFont="1" applyFill="1" applyBorder="1" applyAlignment="1">
      <alignment horizontal="center" vertical="center" wrapText="1"/>
    </xf>
    <xf numFmtId="4" fontId="2" fillId="8" borderId="12" xfId="0" applyNumberFormat="1" applyFont="1" applyFill="1" applyBorder="1" applyAlignment="1">
      <alignment horizontal="center" vertical="center" wrapText="1"/>
    </xf>
    <xf numFmtId="4" fontId="2" fillId="8" borderId="23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4" fontId="1" fillId="8" borderId="1" xfId="0" applyNumberFormat="1" applyFont="1" applyFill="1" applyBorder="1" applyAlignment="1">
      <alignment horizontal="center" vertical="center" wrapText="1"/>
    </xf>
    <xf numFmtId="4" fontId="2" fillId="8" borderId="5" xfId="0" applyNumberFormat="1" applyFont="1" applyFill="1" applyBorder="1" applyAlignment="1">
      <alignment horizontal="center" vertical="center" wrapText="1"/>
    </xf>
    <xf numFmtId="4" fontId="2" fillId="8" borderId="25" xfId="0" applyNumberFormat="1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8" borderId="28" xfId="0" applyFont="1" applyFill="1" applyBorder="1" applyAlignment="1">
      <alignment horizontal="center" vertical="center" wrapText="1"/>
    </xf>
    <xf numFmtId="49" fontId="2" fillId="8" borderId="28" xfId="0" applyNumberFormat="1" applyFont="1" applyFill="1" applyBorder="1" applyAlignment="1">
      <alignment horizontal="center" vertical="center" wrapText="1"/>
    </xf>
    <xf numFmtId="4" fontId="1" fillId="8" borderId="28" xfId="0" applyNumberFormat="1" applyFont="1" applyFill="1" applyBorder="1" applyAlignment="1">
      <alignment horizontal="center" vertical="center" wrapText="1"/>
    </xf>
    <xf numFmtId="4" fontId="2" fillId="8" borderId="29" xfId="0" applyNumberFormat="1" applyFont="1" applyFill="1" applyBorder="1" applyAlignment="1">
      <alignment horizontal="center" vertical="center" wrapText="1"/>
    </xf>
    <xf numFmtId="4" fontId="2" fillId="8" borderId="30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vertical="center" wrapText="1"/>
    </xf>
    <xf numFmtId="0" fontId="7" fillId="7" borderId="2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49" fontId="4" fillId="7" borderId="1" xfId="0" applyNumberFormat="1" applyFont="1" applyFill="1" applyBorder="1" applyAlignment="1">
      <alignment horizontal="center" vertical="center" wrapText="1"/>
    </xf>
    <xf numFmtId="4" fontId="4" fillId="7" borderId="5" xfId="0" applyNumberFormat="1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vertical="center" wrapText="1"/>
    </xf>
    <xf numFmtId="49" fontId="2" fillId="7" borderId="2" xfId="0" applyNumberFormat="1" applyFont="1" applyFill="1" applyBorder="1" applyAlignment="1">
      <alignment vertical="center" wrapText="1"/>
    </xf>
    <xf numFmtId="0" fontId="2" fillId="8" borderId="4" xfId="0" applyFont="1" applyFill="1" applyBorder="1" applyAlignment="1">
      <alignment vertical="center" wrapText="1"/>
    </xf>
    <xf numFmtId="49" fontId="2" fillId="8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7" borderId="14" xfId="0" applyNumberFormat="1" applyFont="1" applyFill="1" applyBorder="1" applyAlignment="1">
      <alignment horizontal="center" vertical="center" wrapText="1"/>
    </xf>
    <xf numFmtId="49" fontId="1" fillId="7" borderId="2" xfId="0" applyNumberFormat="1" applyFont="1" applyFill="1" applyBorder="1" applyAlignment="1">
      <alignment horizontal="center" vertical="center" wrapText="1"/>
    </xf>
    <xf numFmtId="49" fontId="1" fillId="7" borderId="28" xfId="0" applyNumberFormat="1" applyFont="1" applyFill="1" applyBorder="1" applyAlignment="1">
      <alignment horizontal="center" vertical="center" wrapText="1"/>
    </xf>
    <xf numFmtId="49" fontId="1" fillId="8" borderId="22" xfId="0" applyNumberFormat="1" applyFont="1" applyFill="1" applyBorder="1" applyAlignment="1">
      <alignment horizontal="center" vertical="center" wrapText="1"/>
    </xf>
    <xf numFmtId="49" fontId="1" fillId="8" borderId="1" xfId="0" applyNumberFormat="1" applyFont="1" applyFill="1" applyBorder="1" applyAlignment="1">
      <alignment horizontal="center" vertical="center" wrapText="1"/>
    </xf>
    <xf numFmtId="49" fontId="1" fillId="8" borderId="28" xfId="0" applyNumberFormat="1" applyFont="1" applyFill="1" applyBorder="1" applyAlignment="1">
      <alignment horizontal="center"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2" fillId="5" borderId="28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2" fillId="8" borderId="2" xfId="0" applyFont="1" applyFill="1" applyBorder="1" applyAlignment="1">
      <alignment horizontal="left" vertical="center" wrapText="1"/>
    </xf>
    <xf numFmtId="0" fontId="2" fillId="7" borderId="26" xfId="0" applyFont="1" applyFill="1" applyBorder="1" applyAlignment="1">
      <alignment horizontal="left" vertical="center" wrapText="1"/>
    </xf>
    <xf numFmtId="0" fontId="2" fillId="7" borderId="27" xfId="0" applyFont="1" applyFill="1" applyBorder="1" applyAlignment="1">
      <alignment horizontal="left" vertical="center" wrapText="1"/>
    </xf>
    <xf numFmtId="0" fontId="5" fillId="5" borderId="0" xfId="0" applyFont="1" applyFill="1"/>
    <xf numFmtId="0" fontId="5" fillId="0" borderId="0" xfId="0" applyFont="1" applyAlignment="1">
      <alignment vertical="center"/>
    </xf>
    <xf numFmtId="0" fontId="1" fillId="5" borderId="1" xfId="0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5" borderId="28" xfId="0" applyNumberFormat="1" applyFont="1" applyFill="1" applyBorder="1" applyAlignment="1">
      <alignment horizontal="center" vertical="center" wrapText="1"/>
    </xf>
    <xf numFmtId="4" fontId="8" fillId="5" borderId="28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" fontId="5" fillId="5" borderId="5" xfId="0" applyNumberFormat="1" applyFont="1" applyFill="1" applyBorder="1" applyAlignment="1">
      <alignment horizontal="center" vertical="center" wrapText="1"/>
    </xf>
    <xf numFmtId="4" fontId="5" fillId="5" borderId="25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5" fillId="5" borderId="28" xfId="0" applyFont="1" applyFill="1" applyBorder="1" applyAlignment="1">
      <alignment horizontal="center" vertical="center" wrapText="1"/>
    </xf>
    <xf numFmtId="49" fontId="5" fillId="5" borderId="28" xfId="0" applyNumberFormat="1" applyFont="1" applyFill="1" applyBorder="1" applyAlignment="1">
      <alignment horizontal="center" vertical="center" wrapText="1"/>
    </xf>
    <xf numFmtId="49" fontId="5" fillId="7" borderId="1" xfId="0" applyNumberFormat="1" applyFont="1" applyFill="1" applyBorder="1" applyAlignment="1">
      <alignment horizontal="center" vertical="center" wrapText="1"/>
    </xf>
    <xf numFmtId="49" fontId="8" fillId="7" borderId="1" xfId="0" applyNumberFormat="1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49" fontId="5" fillId="5" borderId="4" xfId="0" applyNumberFormat="1" applyFont="1" applyFill="1" applyBorder="1" applyAlignment="1">
      <alignment horizontal="center" vertical="center" wrapText="1"/>
    </xf>
    <xf numFmtId="49" fontId="8" fillId="5" borderId="4" xfId="0" applyNumberFormat="1" applyFont="1" applyFill="1" applyBorder="1" applyAlignment="1">
      <alignment horizontal="center" vertical="center" wrapText="1"/>
    </xf>
    <xf numFmtId="49" fontId="2" fillId="5" borderId="24" xfId="0" applyNumberFormat="1" applyFont="1" applyFill="1" applyBorder="1" applyAlignment="1">
      <alignment vertical="center" wrapText="1"/>
    </xf>
    <xf numFmtId="49" fontId="2" fillId="5" borderId="31" xfId="0" applyNumberFormat="1" applyFont="1" applyFill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49" fontId="13" fillId="5" borderId="1" xfId="0" applyNumberFormat="1" applyFont="1" applyFill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4" fontId="14" fillId="5" borderId="1" xfId="0" applyNumberFormat="1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center" vertical="center" wrapText="1"/>
    </xf>
    <xf numFmtId="4" fontId="13" fillId="5" borderId="25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center" vertical="center" wrapText="1"/>
    </xf>
    <xf numFmtId="4" fontId="13" fillId="5" borderId="5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13" fillId="0" borderId="0" xfId="0" applyFont="1" applyAlignment="1">
      <alignment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9" fontId="2" fillId="5" borderId="24" xfId="0" applyNumberFormat="1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4" fontId="14" fillId="5" borderId="4" xfId="0" applyNumberFormat="1" applyFont="1" applyFill="1" applyBorder="1" applyAlignment="1">
      <alignment horizontal="center" vertical="center" wrapText="1"/>
    </xf>
    <xf numFmtId="4" fontId="13" fillId="5" borderId="21" xfId="0" applyNumberFormat="1" applyFont="1" applyFill="1" applyBorder="1" applyAlignment="1">
      <alignment horizontal="center" vertical="center" wrapText="1"/>
    </xf>
    <xf numFmtId="4" fontId="13" fillId="5" borderId="32" xfId="0" applyNumberFormat="1" applyFont="1" applyFill="1" applyBorder="1" applyAlignment="1">
      <alignment horizontal="center" vertical="center" wrapText="1"/>
    </xf>
    <xf numFmtId="49" fontId="13" fillId="0" borderId="0" xfId="0" applyNumberFormat="1" applyFont="1"/>
    <xf numFmtId="0" fontId="5" fillId="7" borderId="1" xfId="0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4" fontId="8" fillId="9" borderId="1" xfId="0" applyNumberFormat="1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49" fontId="8" fillId="10" borderId="1" xfId="0" applyNumberFormat="1" applyFont="1" applyFill="1" applyBorder="1" applyAlignment="1">
      <alignment horizontal="center" vertical="center" wrapText="1"/>
    </xf>
    <xf numFmtId="4" fontId="8" fillId="10" borderId="1" xfId="0" applyNumberFormat="1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center" vertical="center" wrapText="1"/>
    </xf>
    <xf numFmtId="49" fontId="8" fillId="11" borderId="1" xfId="0" applyNumberFormat="1" applyFont="1" applyFill="1" applyBorder="1" applyAlignment="1">
      <alignment horizontal="center" vertical="center" wrapText="1"/>
    </xf>
    <xf numFmtId="4" fontId="8" fillId="11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49" fontId="5" fillId="9" borderId="1" xfId="0" applyNumberFormat="1" applyFont="1" applyFill="1" applyBorder="1" applyAlignment="1">
      <alignment horizontal="center" vertical="center" wrapText="1"/>
    </xf>
    <xf numFmtId="49" fontId="8" fillId="9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49" fontId="13" fillId="9" borderId="1" xfId="0" applyNumberFormat="1" applyFont="1" applyFill="1" applyBorder="1" applyAlignment="1">
      <alignment horizontal="center" vertical="center" wrapText="1"/>
    </xf>
    <xf numFmtId="49" fontId="14" fillId="9" borderId="1" xfId="0" applyNumberFormat="1" applyFont="1" applyFill="1" applyBorder="1" applyAlignment="1">
      <alignment horizontal="center" vertical="center" wrapText="1"/>
    </xf>
    <xf numFmtId="4" fontId="14" fillId="9" borderId="1" xfId="0" applyNumberFormat="1" applyFont="1" applyFill="1" applyBorder="1" applyAlignment="1">
      <alignment horizontal="center" vertical="center" wrapText="1"/>
    </xf>
    <xf numFmtId="4" fontId="5" fillId="9" borderId="1" xfId="0" applyNumberFormat="1" applyFont="1" applyFill="1" applyBorder="1" applyAlignment="1">
      <alignment horizontal="center" vertical="center" wrapText="1"/>
    </xf>
    <xf numFmtId="4" fontId="13" fillId="9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vertical="center" wrapText="1"/>
    </xf>
    <xf numFmtId="49" fontId="2" fillId="9" borderId="1" xfId="0" applyNumberFormat="1" applyFont="1" applyFill="1" applyBorder="1" applyAlignment="1">
      <alignment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49" fontId="5" fillId="10" borderId="1" xfId="0" applyNumberFormat="1" applyFont="1" applyFill="1" applyBorder="1" applyAlignment="1">
      <alignment horizontal="center" vertical="center" wrapText="1"/>
    </xf>
    <xf numFmtId="4" fontId="9" fillId="10" borderId="1" xfId="0" applyNumberFormat="1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49" fontId="9" fillId="10" borderId="1" xfId="0" applyNumberFormat="1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6" fillId="0" borderId="0" xfId="1"/>
    <xf numFmtId="0" fontId="4" fillId="0" borderId="0" xfId="1" applyFont="1" applyAlignment="1">
      <alignment horizontal="center" vertical="center" wrapText="1"/>
    </xf>
    <xf numFmtId="4" fontId="17" fillId="0" borderId="1" xfId="1" applyNumberFormat="1" applyFont="1" applyBorder="1" applyAlignment="1">
      <alignment horizontal="right" vertical="center" wrapText="1"/>
    </xf>
    <xf numFmtId="0" fontId="17" fillId="0" borderId="1" xfId="1" applyFont="1" applyBorder="1" applyAlignment="1">
      <alignment horizontal="justify" vertical="center" wrapText="1"/>
    </xf>
    <xf numFmtId="39" fontId="17" fillId="0" borderId="1" xfId="1" applyNumberFormat="1" applyFont="1" applyBorder="1" applyAlignment="1">
      <alignment horizontal="right" vertical="center" wrapText="1"/>
    </xf>
    <xf numFmtId="0" fontId="18" fillId="0" borderId="1" xfId="1" applyFont="1" applyBorder="1" applyAlignment="1">
      <alignment horizontal="left" vertical="center" wrapText="1"/>
    </xf>
    <xf numFmtId="0" fontId="18" fillId="0" borderId="1" xfId="1" applyFont="1" applyBorder="1" applyAlignment="1">
      <alignment horizontal="justify" vertical="center" wrapText="1"/>
    </xf>
    <xf numFmtId="2" fontId="17" fillId="0" borderId="1" xfId="1" applyNumberFormat="1" applyFont="1" applyBorder="1" applyAlignment="1">
      <alignment horizontal="right" vertical="center" wrapText="1"/>
    </xf>
    <xf numFmtId="0" fontId="17" fillId="0" borderId="1" xfId="1" applyFont="1" applyBorder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20" fillId="0" borderId="0" xfId="1" applyFont="1"/>
    <xf numFmtId="0" fontId="19" fillId="0" borderId="0" xfId="1" applyFont="1" applyAlignment="1">
      <alignment horizontal="right" vertical="center"/>
    </xf>
    <xf numFmtId="0" fontId="19" fillId="0" borderId="0" xfId="1" applyFont="1"/>
    <xf numFmtId="49" fontId="17" fillId="0" borderId="1" xfId="1" applyNumberFormat="1" applyFont="1" applyBorder="1" applyAlignment="1">
      <alignment horizontal="center" vertical="center" wrapText="1"/>
    </xf>
    <xf numFmtId="0" fontId="19" fillId="0" borderId="0" xfId="1" applyFont="1" applyBorder="1" applyAlignment="1">
      <alignment horizontal="center" vertical="center"/>
    </xf>
    <xf numFmtId="4" fontId="5" fillId="6" borderId="1" xfId="0" applyNumberFormat="1" applyFont="1" applyFill="1" applyBorder="1" applyAlignment="1">
      <alignment horizontal="center" vertical="center" wrapText="1"/>
    </xf>
    <xf numFmtId="4" fontId="13" fillId="6" borderId="1" xfId="0" applyNumberFormat="1" applyFont="1" applyFill="1" applyBorder="1" applyAlignment="1">
      <alignment horizontal="center" vertical="center" wrapText="1"/>
    </xf>
    <xf numFmtId="4" fontId="5" fillId="5" borderId="0" xfId="0" applyNumberFormat="1" applyFont="1" applyFill="1" applyBorder="1" applyAlignment="1">
      <alignment horizontal="center" vertical="center" wrapText="1"/>
    </xf>
    <xf numFmtId="0" fontId="5" fillId="5" borderId="0" xfId="0" applyFont="1" applyFill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left" vertical="center" wrapText="1"/>
    </xf>
    <xf numFmtId="0" fontId="2" fillId="8" borderId="24" xfId="0" applyFont="1" applyFill="1" applyBorder="1" applyAlignment="1">
      <alignment horizontal="left" vertical="center" wrapText="1"/>
    </xf>
    <xf numFmtId="0" fontId="2" fillId="8" borderId="31" xfId="0" applyFont="1" applyFill="1" applyBorder="1" applyAlignment="1">
      <alignment horizontal="left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0" fontId="2" fillId="8" borderId="14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justify" wrapText="1"/>
    </xf>
    <xf numFmtId="0" fontId="1" fillId="0" borderId="0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7" fillId="7" borderId="6" xfId="0" applyFont="1" applyFill="1" applyBorder="1" applyAlignment="1">
      <alignment horizontal="left" vertical="top" wrapText="1"/>
    </xf>
    <xf numFmtId="0" fontId="7" fillId="7" borderId="24" xfId="0" applyFont="1" applyFill="1" applyBorder="1" applyAlignment="1">
      <alignment horizontal="left" vertical="top" wrapText="1"/>
    </xf>
    <xf numFmtId="0" fontId="2" fillId="7" borderId="14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7" borderId="2" xfId="0" applyFont="1" applyFill="1" applyBorder="1" applyAlignment="1">
      <alignment horizontal="left" vertical="center" wrapText="1"/>
    </xf>
    <xf numFmtId="0" fontId="7" fillId="7" borderId="10" xfId="0" applyFont="1" applyFill="1" applyBorder="1" applyAlignment="1">
      <alignment horizontal="left" vertical="center" wrapText="1"/>
    </xf>
    <xf numFmtId="0" fontId="7" fillId="7" borderId="4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49" fontId="1" fillId="10" borderId="1" xfId="0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5" borderId="0" xfId="0" applyFont="1" applyFill="1" applyAlignment="1">
      <alignment horizontal="center" vertical="center" wrapText="1"/>
    </xf>
    <xf numFmtId="0" fontId="8" fillId="5" borderId="0" xfId="0" applyFont="1" applyFill="1" applyAlignment="1">
      <alignment horizontal="center" vertical="center"/>
    </xf>
    <xf numFmtId="0" fontId="1" fillId="11" borderId="1" xfId="0" applyFont="1" applyFill="1" applyBorder="1" applyAlignment="1">
      <alignment horizontal="center" vertical="center" wrapText="1"/>
    </xf>
    <xf numFmtId="49" fontId="11" fillId="10" borderId="1" xfId="0" applyNumberFormat="1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19" fillId="0" borderId="0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justify" vertical="center" wrapText="1"/>
    </xf>
    <xf numFmtId="0" fontId="18" fillId="0" borderId="3" xfId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CCCCFF"/>
      <color rgb="FFCCFF33"/>
      <color rgb="FFCCFFFF"/>
      <color rgb="FFEDC5EB"/>
      <color rgb="FFE0AEDE"/>
      <color rgb="FFE2D0D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5;&#1056;&#1054;&#1043;&#1056;&#1040;&#1052;&#1052;&#1067;%20&#1053;&#1054;&#1042;&#1067;&#1045;\&#1057;&#1055;&#1054;&#1056;&#1058;%20&#1058;&#1059;&#1056;&#1048;&#1047;&#1052;%20&#1048;%20&#1052;&#1054;&#1051;&#1054;&#1044;.&#1055;&#1054;&#1051;&#1048;&#1058;&#1048;&#1050;&#1040;\2025-2030\11%20&#1052;&#1055;%202025%20&#1055;&#1088;&#1080;&#1083;&#1086;&#1078;&#1077;&#1085;&#1080;&#1077;%203%20&#1056;&#1077;&#1089;&#1091;&#1088;&#1089;&#1085;&#1086;&#1077;%20&#1086;&#1073;&#1077;&#1089;&#1087;&#1077;&#1095;&#1077;&#1085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"/>
      <sheetName val="ДДТ"/>
      <sheetName val="для ФД"/>
      <sheetName val="Лист4"/>
      <sheetName val="Лист1"/>
    </sheetNames>
    <sheetDataSet>
      <sheetData sheetId="0"/>
      <sheetData sheetId="1"/>
      <sheetData sheetId="2">
        <row r="3">
          <cell r="I3" t="str">
            <v>Всего</v>
          </cell>
        </row>
        <row r="4">
          <cell r="B4" t="str">
            <v xml:space="preserve"> Муниципальная программа "Развитие физической культуры, спорта, туризма и повышение эффективности молодежной политики в Анивском городском округе"</v>
          </cell>
        </row>
        <row r="8">
          <cell r="B8" t="str">
            <v>Комплекс процессных мероприятий "Развитие физической культуры и массового спорта"</v>
          </cell>
        </row>
        <row r="21">
          <cell r="B21" t="str">
            <v xml:space="preserve"> Комплекс процессных мероприятий "Обеспечение деятельности подведомственных учреждений, и реализация государственной политики в сфере физической культуры и спорта"</v>
          </cell>
        </row>
        <row r="49">
          <cell r="B49" t="str">
            <v>Комплекс процессных мероприятий «Создание условий для развития приоритетных видов туризма"</v>
          </cell>
        </row>
        <row r="57">
          <cell r="B57" t="str">
            <v>Комплекс процессных мероприятий «Муниципальное поддержка в сфере молодежной политики»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7"/>
  <sheetViews>
    <sheetView view="pageBreakPreview" zoomScale="70" zoomScaleNormal="100" zoomScaleSheetLayoutView="7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16" sqref="B16:B19"/>
    </sheetView>
  </sheetViews>
  <sheetFormatPr defaultColWidth="9.140625" defaultRowHeight="15.75" outlineLevelRow="1" x14ac:dyDescent="0.25"/>
  <cols>
    <col min="1" max="1" width="6.5703125" style="66" customWidth="1"/>
    <col min="2" max="2" width="92.7109375" style="17" customWidth="1"/>
    <col min="3" max="3" width="20.140625" style="17" customWidth="1"/>
    <col min="4" max="4" width="10.140625" style="70" customWidth="1"/>
    <col min="5" max="5" width="11.85546875" style="5" customWidth="1"/>
    <col min="6" max="7" width="14.42578125" style="5" customWidth="1"/>
    <col min="8" max="8" width="14.7109375" style="70" customWidth="1"/>
    <col min="9" max="9" width="12.42578125" style="70" customWidth="1"/>
    <col min="10" max="10" width="16.85546875" style="8" customWidth="1"/>
    <col min="11" max="11" width="16" style="66" customWidth="1"/>
    <col min="12" max="14" width="14.85546875" style="31" customWidth="1"/>
    <col min="15" max="15" width="15.42578125" style="31" customWidth="1"/>
    <col min="16" max="16" width="15" style="31" customWidth="1"/>
    <col min="17" max="18" width="11.7109375" style="36" customWidth="1"/>
    <col min="19" max="19" width="9.140625" style="36"/>
    <col min="20" max="20" width="15" style="35" customWidth="1"/>
    <col min="21" max="21" width="13.7109375" style="35" customWidth="1"/>
    <col min="22" max="22" width="12.7109375" style="35" customWidth="1"/>
    <col min="23" max="23" width="11.42578125" style="35" customWidth="1"/>
    <col min="24" max="24" width="10.7109375" style="36" bestFit="1" customWidth="1"/>
    <col min="25" max="25" width="13.140625" style="68" customWidth="1"/>
    <col min="26" max="26" width="12.140625" style="35" customWidth="1"/>
    <col min="27" max="27" width="13.85546875" style="35" customWidth="1"/>
    <col min="28" max="28" width="13.5703125" style="68" customWidth="1"/>
    <col min="29" max="29" width="11.85546875" style="35" customWidth="1"/>
    <col min="30" max="30" width="14.28515625" style="35" customWidth="1"/>
    <col min="31" max="31" width="14.28515625" style="68" customWidth="1"/>
    <col min="32" max="32" width="12.5703125" style="35" customWidth="1"/>
    <col min="33" max="33" width="15.42578125" style="35" customWidth="1"/>
    <col min="34" max="16384" width="9.140625" style="1"/>
  </cols>
  <sheetData>
    <row r="1" spans="1:33" ht="31.9" customHeight="1" thickBot="1" x14ac:dyDescent="0.3">
      <c r="A1" s="353" t="s">
        <v>201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126"/>
      <c r="N1" s="126"/>
      <c r="O1" s="30"/>
      <c r="P1" s="68"/>
    </row>
    <row r="2" spans="1:33" ht="23.25" customHeight="1" x14ac:dyDescent="0.25">
      <c r="A2" s="339" t="s">
        <v>68</v>
      </c>
      <c r="B2" s="351" t="s">
        <v>67</v>
      </c>
      <c r="C2" s="351" t="s">
        <v>69</v>
      </c>
      <c r="D2" s="332" t="s">
        <v>71</v>
      </c>
      <c r="E2" s="333"/>
      <c r="F2" s="333"/>
      <c r="G2" s="333"/>
      <c r="H2" s="333"/>
      <c r="I2" s="78"/>
      <c r="J2" s="324" t="s">
        <v>75</v>
      </c>
      <c r="K2" s="325"/>
      <c r="L2" s="325"/>
      <c r="M2" s="325"/>
      <c r="N2" s="325"/>
      <c r="O2" s="325"/>
      <c r="P2" s="326"/>
      <c r="R2" s="35"/>
    </row>
    <row r="3" spans="1:33" s="2" customFormat="1" ht="33" customHeight="1" x14ac:dyDescent="0.25">
      <c r="A3" s="340"/>
      <c r="B3" s="352"/>
      <c r="C3" s="352"/>
      <c r="D3" s="14" t="s">
        <v>72</v>
      </c>
      <c r="E3" s="3" t="s">
        <v>73</v>
      </c>
      <c r="F3" s="3" t="s">
        <v>210</v>
      </c>
      <c r="G3" s="130" t="s">
        <v>211</v>
      </c>
      <c r="H3" s="14" t="s">
        <v>1</v>
      </c>
      <c r="I3" s="14" t="s">
        <v>153</v>
      </c>
      <c r="J3" s="62" t="s">
        <v>61</v>
      </c>
      <c r="K3" s="72" t="s">
        <v>166</v>
      </c>
      <c r="L3" s="37" t="s">
        <v>179</v>
      </c>
      <c r="M3" s="130" t="s">
        <v>184</v>
      </c>
      <c r="N3" s="130" t="s">
        <v>185</v>
      </c>
      <c r="O3" s="130" t="s">
        <v>186</v>
      </c>
      <c r="P3" s="130" t="s">
        <v>187</v>
      </c>
      <c r="Q3" s="68"/>
      <c r="R3" s="68"/>
      <c r="S3" s="68"/>
      <c r="T3" s="37"/>
      <c r="U3" s="37"/>
      <c r="V3" s="347"/>
      <c r="W3" s="347"/>
      <c r="X3" s="347"/>
      <c r="Y3" s="348"/>
      <c r="Z3" s="348"/>
      <c r="AA3" s="348"/>
      <c r="AB3" s="348"/>
      <c r="AC3" s="348"/>
      <c r="AD3" s="348"/>
      <c r="AE3" s="347"/>
      <c r="AF3" s="347"/>
      <c r="AG3" s="347"/>
    </row>
    <row r="4" spans="1:33" s="2" customFormat="1" ht="19.5" customHeight="1" x14ac:dyDescent="0.25">
      <c r="A4" s="354"/>
      <c r="B4" s="362" t="s">
        <v>170</v>
      </c>
      <c r="C4" s="20" t="s">
        <v>61</v>
      </c>
      <c r="D4" s="15" t="s">
        <v>74</v>
      </c>
      <c r="E4" s="10" t="s">
        <v>74</v>
      </c>
      <c r="F4" s="10" t="s">
        <v>74</v>
      </c>
      <c r="G4" s="140"/>
      <c r="H4" s="15" t="s">
        <v>74</v>
      </c>
      <c r="I4" s="15"/>
      <c r="J4" s="7">
        <f>SUM(K4:P4)</f>
        <v>1003050</v>
      </c>
      <c r="K4" s="67">
        <f t="shared" ref="K4:P4" si="0">SUM(K5:K6)</f>
        <v>171850</v>
      </c>
      <c r="L4" s="67">
        <f t="shared" si="0"/>
        <v>180240</v>
      </c>
      <c r="M4" s="67">
        <f t="shared" si="0"/>
        <v>159910</v>
      </c>
      <c r="N4" s="67">
        <f t="shared" si="0"/>
        <v>162190</v>
      </c>
      <c r="O4" s="67">
        <f t="shared" si="0"/>
        <v>163370</v>
      </c>
      <c r="P4" s="67">
        <f t="shared" si="0"/>
        <v>165490</v>
      </c>
      <c r="Q4" s="69"/>
      <c r="R4" s="68"/>
      <c r="S4" s="69"/>
      <c r="T4" s="37"/>
      <c r="U4" s="37"/>
      <c r="V4" s="69"/>
      <c r="W4" s="69"/>
      <c r="X4" s="69"/>
      <c r="Y4" s="68"/>
      <c r="Z4" s="68"/>
      <c r="AA4" s="68"/>
      <c r="AB4" s="68"/>
      <c r="AC4" s="68"/>
      <c r="AD4" s="68"/>
      <c r="AE4" s="69"/>
      <c r="AF4" s="69"/>
      <c r="AG4" s="69"/>
    </row>
    <row r="5" spans="1:33" ht="24" customHeight="1" x14ac:dyDescent="0.25">
      <c r="A5" s="355"/>
      <c r="B5" s="363"/>
      <c r="C5" s="18" t="s">
        <v>33</v>
      </c>
      <c r="D5" s="14" t="s">
        <v>74</v>
      </c>
      <c r="E5" s="3" t="s">
        <v>74</v>
      </c>
      <c r="F5" s="3" t="s">
        <v>74</v>
      </c>
      <c r="G5" s="130"/>
      <c r="H5" s="14" t="s">
        <v>74</v>
      </c>
      <c r="I5" s="14"/>
      <c r="J5" s="7">
        <f t="shared" ref="J5:J51" si="1">SUM(K5:P5)</f>
        <v>77050</v>
      </c>
      <c r="K5" s="65">
        <f t="shared" ref="K5:P5" si="2">K8+K21+K39</f>
        <v>25550</v>
      </c>
      <c r="L5" s="65">
        <f t="shared" si="2"/>
        <v>26800</v>
      </c>
      <c r="M5" s="65">
        <f t="shared" si="2"/>
        <v>6000</v>
      </c>
      <c r="N5" s="65">
        <f t="shared" si="2"/>
        <v>6100</v>
      </c>
      <c r="O5" s="65">
        <f t="shared" si="2"/>
        <v>6250</v>
      </c>
      <c r="P5" s="65">
        <f t="shared" si="2"/>
        <v>6350</v>
      </c>
      <c r="R5" s="35"/>
    </row>
    <row r="6" spans="1:33" ht="21" customHeight="1" x14ac:dyDescent="0.25">
      <c r="A6" s="355"/>
      <c r="B6" s="363"/>
      <c r="C6" s="18" t="s">
        <v>32</v>
      </c>
      <c r="D6" s="14" t="s">
        <v>74</v>
      </c>
      <c r="E6" s="3" t="s">
        <v>74</v>
      </c>
      <c r="F6" s="3" t="s">
        <v>74</v>
      </c>
      <c r="G6" s="130"/>
      <c r="H6" s="14" t="s">
        <v>74</v>
      </c>
      <c r="I6" s="14"/>
      <c r="J6" s="7">
        <f t="shared" si="1"/>
        <v>926000</v>
      </c>
      <c r="K6" s="65">
        <f t="shared" ref="K6:P6" si="3">K9+K22+K40+K46</f>
        <v>146300</v>
      </c>
      <c r="L6" s="65">
        <f t="shared" si="3"/>
        <v>153440</v>
      </c>
      <c r="M6" s="65">
        <f t="shared" si="3"/>
        <v>153910</v>
      </c>
      <c r="N6" s="65">
        <f t="shared" si="3"/>
        <v>156090</v>
      </c>
      <c r="O6" s="65">
        <f t="shared" si="3"/>
        <v>157120</v>
      </c>
      <c r="P6" s="65">
        <f t="shared" si="3"/>
        <v>159140</v>
      </c>
      <c r="R6" s="35"/>
      <c r="T6" s="31"/>
      <c r="U6" s="31"/>
      <c r="V6" s="32"/>
      <c r="W6" s="32"/>
      <c r="X6" s="38"/>
      <c r="Y6" s="39"/>
      <c r="Z6" s="32"/>
      <c r="AB6" s="39"/>
      <c r="AC6" s="32"/>
      <c r="AE6" s="39"/>
      <c r="AF6" s="32"/>
    </row>
    <row r="7" spans="1:33" s="11" customFormat="1" ht="19.5" customHeight="1" x14ac:dyDescent="0.25">
      <c r="A7" s="334" t="s">
        <v>5</v>
      </c>
      <c r="B7" s="349" t="s">
        <v>188</v>
      </c>
      <c r="C7" s="20" t="s">
        <v>61</v>
      </c>
      <c r="D7" s="15" t="s">
        <v>74</v>
      </c>
      <c r="E7" s="10" t="s">
        <v>74</v>
      </c>
      <c r="F7" s="10" t="s">
        <v>74</v>
      </c>
      <c r="G7" s="140"/>
      <c r="H7" s="15" t="s">
        <v>74</v>
      </c>
      <c r="I7" s="15"/>
      <c r="J7" s="7">
        <f t="shared" si="1"/>
        <v>26060</v>
      </c>
      <c r="K7" s="67">
        <f t="shared" ref="K7:P7" si="4">K9+K8</f>
        <v>3510</v>
      </c>
      <c r="L7" s="67">
        <f t="shared" si="4"/>
        <v>3860</v>
      </c>
      <c r="M7" s="67">
        <f t="shared" si="4"/>
        <v>4170</v>
      </c>
      <c r="N7" s="67">
        <f t="shared" si="4"/>
        <v>4540</v>
      </c>
      <c r="O7" s="67">
        <f t="shared" si="4"/>
        <v>4810</v>
      </c>
      <c r="P7" s="67">
        <f t="shared" si="4"/>
        <v>5170</v>
      </c>
      <c r="Q7" s="41"/>
      <c r="R7" s="42"/>
      <c r="S7" s="41"/>
      <c r="T7" s="40"/>
      <c r="U7" s="40"/>
      <c r="V7" s="43"/>
      <c r="W7" s="43"/>
      <c r="X7" s="44"/>
      <c r="Y7" s="45"/>
      <c r="Z7" s="43"/>
      <c r="AA7" s="42"/>
      <c r="AB7" s="45"/>
      <c r="AC7" s="43"/>
      <c r="AD7" s="42"/>
      <c r="AE7" s="45"/>
      <c r="AF7" s="43"/>
      <c r="AG7" s="42"/>
    </row>
    <row r="8" spans="1:33" s="11" customFormat="1" ht="19.5" customHeight="1" x14ac:dyDescent="0.25">
      <c r="A8" s="335"/>
      <c r="B8" s="350"/>
      <c r="C8" s="18" t="s">
        <v>33</v>
      </c>
      <c r="D8" s="14" t="s">
        <v>74</v>
      </c>
      <c r="E8" s="3" t="s">
        <v>74</v>
      </c>
      <c r="F8" s="3" t="s">
        <v>74</v>
      </c>
      <c r="G8" s="130"/>
      <c r="H8" s="14" t="s">
        <v>74</v>
      </c>
      <c r="I8" s="14"/>
      <c r="J8" s="7">
        <f t="shared" si="1"/>
        <v>8150</v>
      </c>
      <c r="K8" s="120">
        <f t="shared" ref="K8:P8" si="5">K17</f>
        <v>1200</v>
      </c>
      <c r="L8" s="120">
        <f t="shared" si="5"/>
        <v>1250</v>
      </c>
      <c r="M8" s="120">
        <f t="shared" si="5"/>
        <v>1350</v>
      </c>
      <c r="N8" s="120">
        <f t="shared" si="5"/>
        <v>1400</v>
      </c>
      <c r="O8" s="120">
        <f t="shared" si="5"/>
        <v>1450</v>
      </c>
      <c r="P8" s="120">
        <f t="shared" si="5"/>
        <v>1500</v>
      </c>
      <c r="Q8" s="41"/>
      <c r="R8" s="42"/>
      <c r="S8" s="41"/>
      <c r="T8" s="40"/>
      <c r="U8" s="40"/>
      <c r="V8" s="43"/>
      <c r="W8" s="43"/>
      <c r="X8" s="44"/>
      <c r="Y8" s="45"/>
      <c r="Z8" s="43"/>
      <c r="AA8" s="42"/>
      <c r="AB8" s="45"/>
      <c r="AC8" s="43"/>
      <c r="AD8" s="42"/>
      <c r="AE8" s="45"/>
      <c r="AF8" s="43"/>
      <c r="AG8" s="42"/>
    </row>
    <row r="9" spans="1:33" ht="20.25" customHeight="1" thickBot="1" x14ac:dyDescent="0.3">
      <c r="A9" s="336"/>
      <c r="B9" s="350"/>
      <c r="C9" s="139" t="s">
        <v>32</v>
      </c>
      <c r="D9" s="135" t="s">
        <v>74</v>
      </c>
      <c r="E9" s="13" t="s">
        <v>74</v>
      </c>
      <c r="F9" s="13" t="s">
        <v>74</v>
      </c>
      <c r="G9" s="196"/>
      <c r="H9" s="135" t="s">
        <v>74</v>
      </c>
      <c r="I9" s="135"/>
      <c r="J9" s="145">
        <f>SUM(K9:P9)</f>
        <v>17910</v>
      </c>
      <c r="K9" s="146">
        <f t="shared" ref="K9:P9" si="6">K10+K11+K12+K13+K14+K15+K18+K19</f>
        <v>2310</v>
      </c>
      <c r="L9" s="146">
        <f t="shared" si="6"/>
        <v>2610</v>
      </c>
      <c r="M9" s="146">
        <f t="shared" si="6"/>
        <v>2820</v>
      </c>
      <c r="N9" s="146">
        <f t="shared" si="6"/>
        <v>3140</v>
      </c>
      <c r="O9" s="146">
        <f t="shared" si="6"/>
        <v>3360</v>
      </c>
      <c r="P9" s="146">
        <f t="shared" si="6"/>
        <v>3670</v>
      </c>
      <c r="R9" s="35"/>
      <c r="T9" s="47"/>
      <c r="U9" s="47"/>
      <c r="V9" s="32"/>
      <c r="W9" s="32"/>
      <c r="X9" s="38"/>
      <c r="Y9" s="39"/>
      <c r="Z9" s="32"/>
      <c r="AB9" s="39"/>
      <c r="AC9" s="43"/>
      <c r="AE9" s="39"/>
      <c r="AF9" s="43"/>
    </row>
    <row r="10" spans="1:33" s="27" customFormat="1" ht="29.25" customHeight="1" x14ac:dyDescent="0.25">
      <c r="A10" s="337" t="s">
        <v>76</v>
      </c>
      <c r="B10" s="358" t="s">
        <v>202</v>
      </c>
      <c r="C10" s="360" t="s">
        <v>32</v>
      </c>
      <c r="D10" s="148">
        <v>902</v>
      </c>
      <c r="E10" s="149" t="s">
        <v>38</v>
      </c>
      <c r="F10" s="149" t="s">
        <v>46</v>
      </c>
      <c r="G10" s="197" t="s">
        <v>212</v>
      </c>
      <c r="H10" s="149" t="s">
        <v>36</v>
      </c>
      <c r="I10" s="149"/>
      <c r="J10" s="150">
        <f t="shared" si="1"/>
        <v>3160</v>
      </c>
      <c r="K10" s="151">
        <v>410</v>
      </c>
      <c r="L10" s="151">
        <v>450</v>
      </c>
      <c r="M10" s="151">
        <v>500</v>
      </c>
      <c r="N10" s="151">
        <v>550</v>
      </c>
      <c r="O10" s="151">
        <v>600</v>
      </c>
      <c r="P10" s="152">
        <v>650</v>
      </c>
      <c r="Q10" s="48"/>
      <c r="R10" s="48"/>
      <c r="S10" s="49"/>
      <c r="T10" s="50"/>
      <c r="U10" s="47"/>
      <c r="V10" s="48"/>
      <c r="W10" s="48"/>
      <c r="X10" s="51"/>
      <c r="Y10" s="52"/>
      <c r="Z10" s="53"/>
      <c r="AA10" s="48"/>
      <c r="AB10" s="52"/>
      <c r="AC10" s="53"/>
      <c r="AD10" s="48"/>
      <c r="AE10" s="52"/>
      <c r="AF10" s="53"/>
      <c r="AG10" s="48"/>
    </row>
    <row r="11" spans="1:33" s="27" customFormat="1" ht="32.25" customHeight="1" x14ac:dyDescent="0.25">
      <c r="A11" s="338"/>
      <c r="B11" s="359"/>
      <c r="C11" s="361"/>
      <c r="D11" s="153">
        <v>902</v>
      </c>
      <c r="E11" s="154" t="s">
        <v>38</v>
      </c>
      <c r="F11" s="154" t="s">
        <v>46</v>
      </c>
      <c r="G11" s="198" t="s">
        <v>212</v>
      </c>
      <c r="H11" s="154" t="s">
        <v>169</v>
      </c>
      <c r="I11" s="154"/>
      <c r="J11" s="155">
        <f t="shared" si="1"/>
        <v>1650</v>
      </c>
      <c r="K11" s="156">
        <v>200</v>
      </c>
      <c r="L11" s="156">
        <v>250</v>
      </c>
      <c r="M11" s="156">
        <v>250</v>
      </c>
      <c r="N11" s="156">
        <v>300</v>
      </c>
      <c r="O11" s="156">
        <v>300</v>
      </c>
      <c r="P11" s="157">
        <v>350</v>
      </c>
      <c r="Q11" s="48"/>
      <c r="R11" s="48"/>
      <c r="S11" s="49"/>
      <c r="T11" s="50"/>
      <c r="U11" s="47"/>
      <c r="V11" s="48"/>
      <c r="W11" s="48"/>
      <c r="X11" s="51"/>
      <c r="Y11" s="52"/>
      <c r="Z11" s="53"/>
      <c r="AA11" s="48"/>
      <c r="AB11" s="52"/>
      <c r="AC11" s="53"/>
      <c r="AD11" s="48"/>
      <c r="AE11" s="52"/>
      <c r="AF11" s="53"/>
      <c r="AG11" s="48"/>
    </row>
    <row r="12" spans="1:33" s="27" customFormat="1" ht="21" customHeight="1" x14ac:dyDescent="0.25">
      <c r="A12" s="338"/>
      <c r="B12" s="211" t="s">
        <v>165</v>
      </c>
      <c r="C12" s="158" t="s">
        <v>32</v>
      </c>
      <c r="D12" s="153">
        <v>902</v>
      </c>
      <c r="E12" s="154" t="s">
        <v>38</v>
      </c>
      <c r="F12" s="154" t="s">
        <v>46</v>
      </c>
      <c r="G12" s="198" t="s">
        <v>212</v>
      </c>
      <c r="H12" s="154" t="s">
        <v>138</v>
      </c>
      <c r="I12" s="154" t="s">
        <v>154</v>
      </c>
      <c r="J12" s="155">
        <f t="shared" si="1"/>
        <v>7500</v>
      </c>
      <c r="K12" s="156">
        <v>1000</v>
      </c>
      <c r="L12" s="156">
        <v>1100</v>
      </c>
      <c r="M12" s="156">
        <v>1200</v>
      </c>
      <c r="N12" s="156">
        <v>1300</v>
      </c>
      <c r="O12" s="156">
        <v>1400</v>
      </c>
      <c r="P12" s="157">
        <v>1500</v>
      </c>
      <c r="Q12" s="49"/>
      <c r="R12" s="48"/>
      <c r="S12" s="49"/>
      <c r="T12" s="50"/>
      <c r="U12" s="47"/>
      <c r="V12" s="48"/>
      <c r="W12" s="48"/>
      <c r="X12" s="51"/>
      <c r="Y12" s="52"/>
      <c r="Z12" s="48"/>
      <c r="AA12" s="53"/>
      <c r="AB12" s="52"/>
      <c r="AC12" s="48"/>
      <c r="AD12" s="53"/>
      <c r="AE12" s="52"/>
      <c r="AF12" s="48"/>
      <c r="AG12" s="53"/>
    </row>
    <row r="13" spans="1:33" s="27" customFormat="1" ht="23.25" customHeight="1" x14ac:dyDescent="0.25">
      <c r="A13" s="338"/>
      <c r="B13" s="211" t="s">
        <v>191</v>
      </c>
      <c r="C13" s="158" t="s">
        <v>32</v>
      </c>
      <c r="D13" s="153">
        <v>902</v>
      </c>
      <c r="E13" s="154" t="s">
        <v>38</v>
      </c>
      <c r="F13" s="154" t="s">
        <v>46</v>
      </c>
      <c r="G13" s="198" t="s">
        <v>212</v>
      </c>
      <c r="H13" s="154" t="s">
        <v>138</v>
      </c>
      <c r="I13" s="154" t="s">
        <v>154</v>
      </c>
      <c r="J13" s="155">
        <f t="shared" si="1"/>
        <v>2550</v>
      </c>
      <c r="K13" s="156">
        <v>300</v>
      </c>
      <c r="L13" s="156">
        <v>350</v>
      </c>
      <c r="M13" s="156">
        <v>400</v>
      </c>
      <c r="N13" s="156">
        <v>450</v>
      </c>
      <c r="O13" s="156">
        <v>500</v>
      </c>
      <c r="P13" s="157">
        <v>550</v>
      </c>
      <c r="Q13" s="49"/>
      <c r="R13" s="48"/>
      <c r="S13" s="49"/>
      <c r="T13" s="50"/>
      <c r="U13" s="47"/>
      <c r="V13" s="48"/>
      <c r="W13" s="48"/>
      <c r="X13" s="51"/>
      <c r="Y13" s="52"/>
      <c r="Z13" s="48"/>
      <c r="AA13" s="53"/>
      <c r="AB13" s="52"/>
      <c r="AC13" s="48"/>
      <c r="AD13" s="53"/>
      <c r="AE13" s="52"/>
      <c r="AF13" s="48"/>
      <c r="AG13" s="53"/>
    </row>
    <row r="14" spans="1:33" s="27" customFormat="1" ht="24" customHeight="1" x14ac:dyDescent="0.25">
      <c r="A14" s="338"/>
      <c r="B14" s="211" t="s">
        <v>96</v>
      </c>
      <c r="C14" s="158" t="s">
        <v>32</v>
      </c>
      <c r="D14" s="153">
        <v>902</v>
      </c>
      <c r="E14" s="154" t="s">
        <v>38</v>
      </c>
      <c r="F14" s="154" t="s">
        <v>46</v>
      </c>
      <c r="G14" s="198" t="s">
        <v>212</v>
      </c>
      <c r="H14" s="154" t="s">
        <v>54</v>
      </c>
      <c r="I14" s="154" t="s">
        <v>154</v>
      </c>
      <c r="J14" s="155">
        <f t="shared" si="1"/>
        <v>1650</v>
      </c>
      <c r="K14" s="156">
        <v>200</v>
      </c>
      <c r="L14" s="156">
        <v>250</v>
      </c>
      <c r="M14" s="156">
        <v>250</v>
      </c>
      <c r="N14" s="156">
        <v>300</v>
      </c>
      <c r="O14" s="156">
        <v>300</v>
      </c>
      <c r="P14" s="157">
        <v>350</v>
      </c>
      <c r="Q14" s="49"/>
      <c r="R14" s="48"/>
      <c r="S14" s="49"/>
      <c r="T14" s="50"/>
      <c r="U14" s="47"/>
      <c r="V14" s="48"/>
      <c r="W14" s="48"/>
      <c r="X14" s="51"/>
      <c r="Y14" s="52"/>
      <c r="Z14" s="48"/>
      <c r="AA14" s="53"/>
      <c r="AB14" s="52"/>
      <c r="AC14" s="48"/>
      <c r="AD14" s="53"/>
      <c r="AE14" s="52"/>
      <c r="AF14" s="48"/>
      <c r="AG14" s="53"/>
    </row>
    <row r="15" spans="1:33" s="27" customFormat="1" ht="39.75" customHeight="1" thickBot="1" x14ac:dyDescent="0.3">
      <c r="A15" s="338"/>
      <c r="B15" s="212" t="s">
        <v>192</v>
      </c>
      <c r="C15" s="159" t="s">
        <v>32</v>
      </c>
      <c r="D15" s="160">
        <v>902</v>
      </c>
      <c r="E15" s="161" t="s">
        <v>38</v>
      </c>
      <c r="F15" s="161" t="s">
        <v>39</v>
      </c>
      <c r="G15" s="199" t="s">
        <v>213</v>
      </c>
      <c r="H15" s="161" t="s">
        <v>36</v>
      </c>
      <c r="I15" s="161"/>
      <c r="J15" s="162">
        <f t="shared" si="1"/>
        <v>950</v>
      </c>
      <c r="K15" s="163">
        <v>150</v>
      </c>
      <c r="L15" s="163">
        <v>150</v>
      </c>
      <c r="M15" s="163">
        <v>150</v>
      </c>
      <c r="N15" s="163">
        <v>160</v>
      </c>
      <c r="O15" s="163">
        <v>170</v>
      </c>
      <c r="P15" s="164">
        <v>170</v>
      </c>
      <c r="Q15" s="48"/>
      <c r="R15" s="48"/>
      <c r="S15" s="49"/>
      <c r="T15" s="47"/>
      <c r="U15" s="47"/>
      <c r="V15" s="48"/>
      <c r="W15" s="48"/>
      <c r="X15" s="51"/>
      <c r="Y15" s="52"/>
      <c r="Z15" s="53"/>
      <c r="AA15" s="53"/>
      <c r="AB15" s="52"/>
      <c r="AC15" s="48"/>
      <c r="AD15" s="53"/>
      <c r="AE15" s="52"/>
      <c r="AF15" s="48"/>
      <c r="AG15" s="53"/>
    </row>
    <row r="16" spans="1:33" ht="22.5" customHeight="1" x14ac:dyDescent="0.25">
      <c r="A16" s="338" t="s">
        <v>193</v>
      </c>
      <c r="B16" s="341" t="s">
        <v>203</v>
      </c>
      <c r="C16" s="345" t="s">
        <v>33</v>
      </c>
      <c r="D16" s="168">
        <v>902</v>
      </c>
      <c r="E16" s="169" t="s">
        <v>161</v>
      </c>
      <c r="F16" s="169" t="s">
        <v>51</v>
      </c>
      <c r="G16" s="200" t="s">
        <v>215</v>
      </c>
      <c r="H16" s="169" t="s">
        <v>138</v>
      </c>
      <c r="I16" s="169"/>
      <c r="J16" s="170">
        <f t="shared" si="1"/>
        <v>0</v>
      </c>
      <c r="K16" s="171">
        <v>0</v>
      </c>
      <c r="L16" s="171">
        <f>K16+(K16*5%)</f>
        <v>0</v>
      </c>
      <c r="M16" s="171">
        <f>L16+(L16*5%)</f>
        <v>0</v>
      </c>
      <c r="N16" s="171">
        <f>M16+(M16*5%)</f>
        <v>0</v>
      </c>
      <c r="O16" s="171">
        <f>N16+(N16*5%)</f>
        <v>0</v>
      </c>
      <c r="P16" s="172">
        <f>O16+(O16*5%)</f>
        <v>0</v>
      </c>
      <c r="R16" s="35"/>
      <c r="T16" s="31"/>
      <c r="U16" s="31"/>
      <c r="V16" s="32"/>
      <c r="W16" s="32"/>
      <c r="X16" s="38"/>
      <c r="Y16" s="39"/>
      <c r="AB16" s="39"/>
      <c r="AE16" s="39"/>
    </row>
    <row r="17" spans="1:33" s="118" customFormat="1" ht="30.75" customHeight="1" x14ac:dyDescent="0.25">
      <c r="A17" s="338"/>
      <c r="B17" s="342"/>
      <c r="C17" s="346"/>
      <c r="D17" s="173">
        <v>902</v>
      </c>
      <c r="E17" s="174" t="s">
        <v>38</v>
      </c>
      <c r="F17" s="174" t="s">
        <v>51</v>
      </c>
      <c r="G17" s="201" t="s">
        <v>215</v>
      </c>
      <c r="H17" s="174" t="s">
        <v>138</v>
      </c>
      <c r="I17" s="174" t="s">
        <v>183</v>
      </c>
      <c r="J17" s="175">
        <f t="shared" si="1"/>
        <v>8150</v>
      </c>
      <c r="K17" s="176">
        <v>1200</v>
      </c>
      <c r="L17" s="176">
        <v>1250</v>
      </c>
      <c r="M17" s="176">
        <v>1350</v>
      </c>
      <c r="N17" s="176">
        <v>1400</v>
      </c>
      <c r="O17" s="176">
        <v>1450</v>
      </c>
      <c r="P17" s="177">
        <v>1500</v>
      </c>
      <c r="Q17" s="113"/>
      <c r="R17" s="114"/>
      <c r="S17" s="113"/>
      <c r="T17" s="112"/>
      <c r="U17" s="112"/>
      <c r="V17" s="115"/>
      <c r="W17" s="115"/>
      <c r="X17" s="116"/>
      <c r="Y17" s="117"/>
      <c r="Z17" s="114"/>
      <c r="AA17" s="114"/>
      <c r="AB17" s="117"/>
      <c r="AC17" s="114"/>
      <c r="AD17" s="114"/>
      <c r="AE17" s="117"/>
      <c r="AF17" s="114"/>
      <c r="AG17" s="114"/>
    </row>
    <row r="18" spans="1:33" ht="22.5" customHeight="1" x14ac:dyDescent="0.25">
      <c r="A18" s="338"/>
      <c r="B18" s="342"/>
      <c r="C18" s="178" t="s">
        <v>32</v>
      </c>
      <c r="D18" s="173">
        <v>902</v>
      </c>
      <c r="E18" s="174" t="s">
        <v>38</v>
      </c>
      <c r="F18" s="174" t="s">
        <v>52</v>
      </c>
      <c r="G18" s="201" t="s">
        <v>216</v>
      </c>
      <c r="H18" s="174" t="s">
        <v>138</v>
      </c>
      <c r="I18" s="174" t="s">
        <v>154</v>
      </c>
      <c r="J18" s="175">
        <f t="shared" si="1"/>
        <v>450</v>
      </c>
      <c r="K18" s="176">
        <v>50</v>
      </c>
      <c r="L18" s="176">
        <v>60</v>
      </c>
      <c r="M18" s="176">
        <v>70</v>
      </c>
      <c r="N18" s="176">
        <v>80</v>
      </c>
      <c r="O18" s="176">
        <v>90</v>
      </c>
      <c r="P18" s="177">
        <v>100</v>
      </c>
      <c r="R18" s="35"/>
      <c r="T18" s="31"/>
      <c r="U18" s="31"/>
      <c r="V18" s="32"/>
      <c r="W18" s="32"/>
      <c r="X18" s="38"/>
      <c r="Y18" s="39"/>
      <c r="AB18" s="39"/>
      <c r="AE18" s="39"/>
    </row>
    <row r="19" spans="1:33" ht="22.5" customHeight="1" thickBot="1" x14ac:dyDescent="0.3">
      <c r="A19" s="344"/>
      <c r="B19" s="343"/>
      <c r="C19" s="179" t="s">
        <v>32</v>
      </c>
      <c r="D19" s="179">
        <v>902</v>
      </c>
      <c r="E19" s="180" t="s">
        <v>38</v>
      </c>
      <c r="F19" s="180" t="s">
        <v>173</v>
      </c>
      <c r="G19" s="202" t="s">
        <v>214</v>
      </c>
      <c r="H19" s="180" t="s">
        <v>138</v>
      </c>
      <c r="I19" s="180" t="s">
        <v>154</v>
      </c>
      <c r="J19" s="181">
        <f t="shared" si="1"/>
        <v>0</v>
      </c>
      <c r="K19" s="182">
        <v>0</v>
      </c>
      <c r="L19" s="182">
        <f>K19+(K19*5%)</f>
        <v>0</v>
      </c>
      <c r="M19" s="182">
        <f>L19+(L19*5%)</f>
        <v>0</v>
      </c>
      <c r="N19" s="182">
        <f>M19+(M19*5%)</f>
        <v>0</v>
      </c>
      <c r="O19" s="182">
        <f>N19+(N19*5%)</f>
        <v>0</v>
      </c>
      <c r="P19" s="183">
        <f>O19+(O19*5%)</f>
        <v>0</v>
      </c>
      <c r="R19" s="35"/>
      <c r="T19" s="31"/>
      <c r="U19" s="31"/>
      <c r="V19" s="32"/>
      <c r="W19" s="32"/>
      <c r="X19" s="38"/>
      <c r="Y19" s="39"/>
      <c r="AB19" s="39"/>
      <c r="AE19" s="39"/>
    </row>
    <row r="20" spans="1:33" s="9" customFormat="1" ht="20.25" customHeight="1" x14ac:dyDescent="0.25">
      <c r="A20" s="367" t="s">
        <v>194</v>
      </c>
      <c r="B20" s="368" t="s">
        <v>189</v>
      </c>
      <c r="C20" s="138" t="s">
        <v>61</v>
      </c>
      <c r="D20" s="165" t="s">
        <v>74</v>
      </c>
      <c r="E20" s="166" t="s">
        <v>74</v>
      </c>
      <c r="F20" s="166" t="s">
        <v>74</v>
      </c>
      <c r="G20" s="144"/>
      <c r="H20" s="165" t="s">
        <v>74</v>
      </c>
      <c r="I20" s="165"/>
      <c r="J20" s="147">
        <f>SUM(K20:P20)</f>
        <v>920170</v>
      </c>
      <c r="K20" s="167">
        <f t="shared" ref="K20:P20" si="7">SUM(K21:K22)</f>
        <v>145670</v>
      </c>
      <c r="L20" s="167">
        <f t="shared" si="7"/>
        <v>152430</v>
      </c>
      <c r="M20" s="167">
        <f t="shared" si="7"/>
        <v>153390</v>
      </c>
      <c r="N20" s="167">
        <f t="shared" si="7"/>
        <v>155100</v>
      </c>
      <c r="O20" s="167">
        <f t="shared" si="7"/>
        <v>156010</v>
      </c>
      <c r="P20" s="167">
        <f t="shared" si="7"/>
        <v>157570</v>
      </c>
      <c r="Q20" s="57"/>
      <c r="R20" s="58"/>
      <c r="S20" s="57"/>
      <c r="T20" s="58"/>
      <c r="U20" s="58"/>
      <c r="V20" s="58"/>
      <c r="W20" s="58"/>
      <c r="X20" s="57"/>
      <c r="Y20" s="58"/>
      <c r="Z20" s="42"/>
      <c r="AA20" s="58"/>
      <c r="AB20" s="58"/>
      <c r="AC20" s="58"/>
      <c r="AD20" s="58"/>
      <c r="AE20" s="58"/>
      <c r="AF20" s="58"/>
      <c r="AG20" s="58"/>
    </row>
    <row r="21" spans="1:33" s="9" customFormat="1" ht="20.25" customHeight="1" x14ac:dyDescent="0.25">
      <c r="A21" s="367"/>
      <c r="B21" s="369"/>
      <c r="C21" s="104" t="s">
        <v>33</v>
      </c>
      <c r="D21" s="14" t="s">
        <v>74</v>
      </c>
      <c r="E21" s="3" t="s">
        <v>74</v>
      </c>
      <c r="F21" s="3" t="s">
        <v>74</v>
      </c>
      <c r="G21" s="130"/>
      <c r="H21" s="14" t="s">
        <v>74</v>
      </c>
      <c r="I21" s="103"/>
      <c r="J21" s="7">
        <f t="shared" si="1"/>
        <v>27900</v>
      </c>
      <c r="K21" s="120">
        <f t="shared" ref="K21:P21" si="8">K31+K27</f>
        <v>4350</v>
      </c>
      <c r="L21" s="120">
        <f t="shared" si="8"/>
        <v>4550</v>
      </c>
      <c r="M21" s="120">
        <f t="shared" si="8"/>
        <v>4650</v>
      </c>
      <c r="N21" s="120">
        <f t="shared" si="8"/>
        <v>4700</v>
      </c>
      <c r="O21" s="120">
        <f t="shared" si="8"/>
        <v>4800</v>
      </c>
      <c r="P21" s="120">
        <f t="shared" si="8"/>
        <v>4850</v>
      </c>
      <c r="Q21" s="57"/>
      <c r="R21" s="58"/>
      <c r="S21" s="57"/>
      <c r="T21" s="58"/>
      <c r="U21" s="58"/>
      <c r="V21" s="58"/>
      <c r="W21" s="58"/>
      <c r="X21" s="57"/>
      <c r="Y21" s="58"/>
      <c r="Z21" s="42"/>
      <c r="AA21" s="58"/>
      <c r="AB21" s="58"/>
      <c r="AC21" s="58"/>
      <c r="AD21" s="58"/>
      <c r="AE21" s="58"/>
      <c r="AF21" s="58"/>
      <c r="AG21" s="58"/>
    </row>
    <row r="22" spans="1:33" ht="21.75" customHeight="1" x14ac:dyDescent="0.25">
      <c r="A22" s="367"/>
      <c r="B22" s="369"/>
      <c r="C22" s="33" t="s">
        <v>32</v>
      </c>
      <c r="D22" s="14" t="s">
        <v>74</v>
      </c>
      <c r="E22" s="3" t="s">
        <v>74</v>
      </c>
      <c r="F22" s="3" t="s">
        <v>74</v>
      </c>
      <c r="G22" s="130"/>
      <c r="H22" s="14" t="s">
        <v>74</v>
      </c>
      <c r="I22" s="14"/>
      <c r="J22" s="7">
        <f t="shared" si="1"/>
        <v>892270</v>
      </c>
      <c r="K22" s="105">
        <f t="shared" ref="K22:P22" si="9">K24+K25+K26+K29+K30+K32+K34+K35+K36+K37+K28</f>
        <v>141320</v>
      </c>
      <c r="L22" s="105">
        <f t="shared" si="9"/>
        <v>147880</v>
      </c>
      <c r="M22" s="105">
        <f t="shared" si="9"/>
        <v>148740</v>
      </c>
      <c r="N22" s="105">
        <f t="shared" si="9"/>
        <v>150400</v>
      </c>
      <c r="O22" s="105">
        <f t="shared" si="9"/>
        <v>151210</v>
      </c>
      <c r="P22" s="105">
        <f t="shared" si="9"/>
        <v>152720</v>
      </c>
      <c r="R22" s="35"/>
    </row>
    <row r="23" spans="1:33" ht="21.75" customHeight="1" x14ac:dyDescent="0.25">
      <c r="A23" s="136"/>
      <c r="B23" s="137"/>
      <c r="C23" s="134"/>
      <c r="D23" s="132"/>
      <c r="E23" s="3"/>
      <c r="F23" s="3"/>
      <c r="G23" s="130"/>
      <c r="H23" s="132"/>
      <c r="I23" s="132"/>
      <c r="J23" s="7"/>
      <c r="K23" s="105"/>
      <c r="L23" s="105"/>
      <c r="M23" s="105"/>
      <c r="N23" s="105"/>
      <c r="O23" s="105"/>
      <c r="P23" s="105"/>
      <c r="R23" s="131"/>
      <c r="T23" s="131"/>
      <c r="U23" s="131"/>
      <c r="V23" s="131"/>
      <c r="W23" s="131"/>
      <c r="Y23" s="133"/>
      <c r="Z23" s="131"/>
      <c r="AA23" s="131"/>
      <c r="AB23" s="133"/>
      <c r="AC23" s="131"/>
      <c r="AD23" s="131"/>
      <c r="AE23" s="133"/>
      <c r="AF23" s="131"/>
      <c r="AG23" s="131"/>
    </row>
    <row r="24" spans="1:33" ht="21.75" customHeight="1" x14ac:dyDescent="0.25">
      <c r="A24" s="330" t="s">
        <v>195</v>
      </c>
      <c r="B24" s="329" t="s">
        <v>204</v>
      </c>
      <c r="C24" s="192" t="s">
        <v>32</v>
      </c>
      <c r="D24" s="153">
        <v>902</v>
      </c>
      <c r="E24" s="187" t="s">
        <v>161</v>
      </c>
      <c r="F24" s="187" t="s">
        <v>43</v>
      </c>
      <c r="G24" s="203"/>
      <c r="H24" s="187" t="s">
        <v>160</v>
      </c>
      <c r="I24" s="187" t="s">
        <v>9</v>
      </c>
      <c r="J24" s="155">
        <f t="shared" si="1"/>
        <v>31750</v>
      </c>
      <c r="K24" s="156">
        <v>5000</v>
      </c>
      <c r="L24" s="156">
        <v>5200</v>
      </c>
      <c r="M24" s="156">
        <v>5300</v>
      </c>
      <c r="N24" s="156">
        <v>5350</v>
      </c>
      <c r="O24" s="156">
        <v>5400</v>
      </c>
      <c r="P24" s="156">
        <v>5500</v>
      </c>
      <c r="R24" s="35"/>
      <c r="Y24" s="123"/>
      <c r="AB24" s="123"/>
      <c r="AE24" s="123"/>
    </row>
    <row r="25" spans="1:33" ht="18.75" customHeight="1" x14ac:dyDescent="0.25">
      <c r="A25" s="330"/>
      <c r="B25" s="329"/>
      <c r="C25" s="192" t="s">
        <v>32</v>
      </c>
      <c r="D25" s="153">
        <v>902</v>
      </c>
      <c r="E25" s="187" t="s">
        <v>38</v>
      </c>
      <c r="F25" s="187" t="s">
        <v>43</v>
      </c>
      <c r="G25" s="203"/>
      <c r="H25" s="187" t="s">
        <v>160</v>
      </c>
      <c r="I25" s="187" t="s">
        <v>9</v>
      </c>
      <c r="J25" s="155">
        <f t="shared" si="1"/>
        <v>3750</v>
      </c>
      <c r="K25" s="156">
        <v>500</v>
      </c>
      <c r="L25" s="156">
        <v>550</v>
      </c>
      <c r="M25" s="156">
        <v>600</v>
      </c>
      <c r="N25" s="156">
        <v>650</v>
      </c>
      <c r="O25" s="156">
        <v>700</v>
      </c>
      <c r="P25" s="156">
        <v>750</v>
      </c>
      <c r="R25" s="35"/>
    </row>
    <row r="26" spans="1:33" ht="18.75" customHeight="1" x14ac:dyDescent="0.25">
      <c r="A26" s="330"/>
      <c r="B26" s="329"/>
      <c r="C26" s="192" t="s">
        <v>32</v>
      </c>
      <c r="D26" s="153">
        <v>902</v>
      </c>
      <c r="E26" s="187" t="s">
        <v>174</v>
      </c>
      <c r="F26" s="187" t="s">
        <v>43</v>
      </c>
      <c r="G26" s="203"/>
      <c r="H26" s="187" t="s">
        <v>160</v>
      </c>
      <c r="I26" s="187" t="s">
        <v>9</v>
      </c>
      <c r="J26" s="155">
        <f t="shared" si="1"/>
        <v>408500</v>
      </c>
      <c r="K26" s="156">
        <f>65000</f>
        <v>65000</v>
      </c>
      <c r="L26" s="156">
        <v>68000</v>
      </c>
      <c r="M26" s="156">
        <v>68200</v>
      </c>
      <c r="N26" s="156">
        <v>68800</v>
      </c>
      <c r="O26" s="156">
        <v>69000</v>
      </c>
      <c r="P26" s="156">
        <v>69500</v>
      </c>
      <c r="R26" s="35"/>
      <c r="Y26" s="123"/>
      <c r="AB26" s="123"/>
      <c r="AE26" s="123"/>
    </row>
    <row r="27" spans="1:33" ht="30.75" customHeight="1" x14ac:dyDescent="0.25">
      <c r="A27" s="330"/>
      <c r="B27" s="329"/>
      <c r="C27" s="158" t="s">
        <v>33</v>
      </c>
      <c r="D27" s="153">
        <v>902</v>
      </c>
      <c r="E27" s="154" t="s">
        <v>174</v>
      </c>
      <c r="F27" s="154" t="s">
        <v>171</v>
      </c>
      <c r="G27" s="198"/>
      <c r="H27" s="154" t="s">
        <v>138</v>
      </c>
      <c r="I27" s="193" t="s">
        <v>182</v>
      </c>
      <c r="J27" s="155">
        <f t="shared" si="1"/>
        <v>25600</v>
      </c>
      <c r="K27" s="156">
        <v>4000</v>
      </c>
      <c r="L27" s="156">
        <f>K27+(K27*5%)</f>
        <v>4200</v>
      </c>
      <c r="M27" s="156">
        <v>4300</v>
      </c>
      <c r="N27" s="156">
        <v>4300</v>
      </c>
      <c r="O27" s="156">
        <v>4400</v>
      </c>
      <c r="P27" s="156">
        <v>4400</v>
      </c>
      <c r="R27" s="35"/>
      <c r="Y27" s="126"/>
      <c r="AB27" s="126"/>
      <c r="AE27" s="126"/>
    </row>
    <row r="28" spans="1:33" ht="27" customHeight="1" x14ac:dyDescent="0.25">
      <c r="A28" s="330"/>
      <c r="B28" s="329"/>
      <c r="C28" s="158" t="s">
        <v>32</v>
      </c>
      <c r="D28" s="153">
        <v>902</v>
      </c>
      <c r="E28" s="154" t="s">
        <v>174</v>
      </c>
      <c r="F28" s="154" t="s">
        <v>172</v>
      </c>
      <c r="G28" s="198"/>
      <c r="H28" s="154" t="s">
        <v>138</v>
      </c>
      <c r="I28" s="154" t="s">
        <v>154</v>
      </c>
      <c r="J28" s="155">
        <f t="shared" si="1"/>
        <v>870</v>
      </c>
      <c r="K28" s="156">
        <v>120</v>
      </c>
      <c r="L28" s="156">
        <v>130</v>
      </c>
      <c r="M28" s="156">
        <v>140</v>
      </c>
      <c r="N28" s="156">
        <v>150</v>
      </c>
      <c r="O28" s="156">
        <v>160</v>
      </c>
      <c r="P28" s="156">
        <v>170</v>
      </c>
      <c r="R28" s="35"/>
      <c r="Y28" s="126"/>
      <c r="AB28" s="126"/>
      <c r="AE28" s="126"/>
    </row>
    <row r="29" spans="1:33" ht="19.149999999999999" customHeight="1" x14ac:dyDescent="0.25">
      <c r="A29" s="330"/>
      <c r="B29" s="329"/>
      <c r="C29" s="192" t="s">
        <v>32</v>
      </c>
      <c r="D29" s="153">
        <v>902</v>
      </c>
      <c r="E29" s="187" t="s">
        <v>38</v>
      </c>
      <c r="F29" s="187" t="s">
        <v>43</v>
      </c>
      <c r="G29" s="203"/>
      <c r="H29" s="187" t="s">
        <v>138</v>
      </c>
      <c r="I29" s="187" t="s">
        <v>154</v>
      </c>
      <c r="J29" s="155">
        <f t="shared" si="1"/>
        <v>9750</v>
      </c>
      <c r="K29" s="156">
        <v>1500</v>
      </c>
      <c r="L29" s="156">
        <v>1550</v>
      </c>
      <c r="M29" s="156">
        <v>1600</v>
      </c>
      <c r="N29" s="156">
        <v>1650</v>
      </c>
      <c r="O29" s="156">
        <v>1700</v>
      </c>
      <c r="P29" s="156">
        <v>1750</v>
      </c>
      <c r="R29" s="35"/>
    </row>
    <row r="30" spans="1:33" ht="19.149999999999999" customHeight="1" x14ac:dyDescent="0.25">
      <c r="A30" s="330"/>
      <c r="B30" s="329"/>
      <c r="C30" s="192" t="s">
        <v>32</v>
      </c>
      <c r="D30" s="153">
        <v>902</v>
      </c>
      <c r="E30" s="187" t="s">
        <v>174</v>
      </c>
      <c r="F30" s="187" t="s">
        <v>43</v>
      </c>
      <c r="G30" s="203"/>
      <c r="H30" s="187" t="s">
        <v>138</v>
      </c>
      <c r="I30" s="187" t="s">
        <v>154</v>
      </c>
      <c r="J30" s="155">
        <f t="shared" si="1"/>
        <v>6900</v>
      </c>
      <c r="K30" s="156">
        <v>1000</v>
      </c>
      <c r="L30" s="156">
        <f>K30+(K30*5%)</f>
        <v>1050</v>
      </c>
      <c r="M30" s="156">
        <v>1100</v>
      </c>
      <c r="N30" s="156">
        <v>1200</v>
      </c>
      <c r="O30" s="156">
        <v>1250</v>
      </c>
      <c r="P30" s="156">
        <v>1300</v>
      </c>
      <c r="R30" s="35"/>
      <c r="Y30" s="123"/>
      <c r="AB30" s="123"/>
      <c r="AE30" s="123"/>
    </row>
    <row r="31" spans="1:33" ht="19.149999999999999" customHeight="1" x14ac:dyDescent="0.25">
      <c r="A31" s="330"/>
      <c r="B31" s="329"/>
      <c r="C31" s="188" t="s">
        <v>33</v>
      </c>
      <c r="D31" s="153">
        <v>902</v>
      </c>
      <c r="E31" s="187" t="s">
        <v>175</v>
      </c>
      <c r="F31" s="187" t="s">
        <v>176</v>
      </c>
      <c r="G31" s="203"/>
      <c r="H31" s="187" t="s">
        <v>177</v>
      </c>
      <c r="I31" s="187"/>
      <c r="J31" s="155">
        <f t="shared" si="1"/>
        <v>2300</v>
      </c>
      <c r="K31" s="156">
        <v>350</v>
      </c>
      <c r="L31" s="156">
        <v>350</v>
      </c>
      <c r="M31" s="156">
        <v>350</v>
      </c>
      <c r="N31" s="156">
        <v>400</v>
      </c>
      <c r="O31" s="156">
        <v>400</v>
      </c>
      <c r="P31" s="156">
        <v>450</v>
      </c>
      <c r="R31" s="35"/>
      <c r="Y31" s="109"/>
      <c r="AB31" s="109"/>
      <c r="AE31" s="109"/>
    </row>
    <row r="32" spans="1:33" ht="42" customHeight="1" x14ac:dyDescent="0.25">
      <c r="A32" s="127" t="s">
        <v>196</v>
      </c>
      <c r="B32" s="209" t="s">
        <v>205</v>
      </c>
      <c r="C32" s="194" t="s">
        <v>32</v>
      </c>
      <c r="D32" s="173">
        <v>902</v>
      </c>
      <c r="E32" s="174" t="s">
        <v>174</v>
      </c>
      <c r="F32" s="174" t="s">
        <v>178</v>
      </c>
      <c r="G32" s="201" t="s">
        <v>217</v>
      </c>
      <c r="H32" s="174" t="s">
        <v>160</v>
      </c>
      <c r="I32" s="195" t="s">
        <v>9</v>
      </c>
      <c r="J32" s="175">
        <f t="shared" si="1"/>
        <v>3150</v>
      </c>
      <c r="K32" s="176">
        <v>400</v>
      </c>
      <c r="L32" s="176">
        <v>450</v>
      </c>
      <c r="M32" s="176">
        <v>500</v>
      </c>
      <c r="N32" s="176">
        <v>550</v>
      </c>
      <c r="O32" s="176">
        <v>600</v>
      </c>
      <c r="P32" s="176">
        <v>650</v>
      </c>
      <c r="R32" s="35"/>
      <c r="Y32" s="123"/>
      <c r="AB32" s="123"/>
      <c r="AE32" s="123"/>
    </row>
    <row r="33" spans="1:33" ht="42" customHeight="1" x14ac:dyDescent="0.25">
      <c r="A33" s="143"/>
      <c r="B33" s="209"/>
      <c r="C33" s="205"/>
      <c r="D33" s="173"/>
      <c r="E33" s="174"/>
      <c r="F33" s="174"/>
      <c r="G33" s="201"/>
      <c r="H33" s="174" t="s">
        <v>138</v>
      </c>
      <c r="I33" s="195"/>
      <c r="J33" s="175"/>
      <c r="K33" s="176"/>
      <c r="L33" s="176"/>
      <c r="M33" s="176"/>
      <c r="N33" s="176"/>
      <c r="O33" s="176"/>
      <c r="P33" s="176"/>
      <c r="R33" s="142"/>
      <c r="T33" s="142"/>
      <c r="U33" s="142"/>
      <c r="V33" s="142"/>
      <c r="W33" s="142"/>
      <c r="Y33" s="141"/>
      <c r="Z33" s="142"/>
      <c r="AA33" s="142"/>
      <c r="AB33" s="141"/>
      <c r="AC33" s="142"/>
      <c r="AD33" s="142"/>
      <c r="AE33" s="141"/>
      <c r="AF33" s="142"/>
      <c r="AG33" s="142"/>
    </row>
    <row r="34" spans="1:33" ht="19.149999999999999" customHeight="1" x14ac:dyDescent="0.25">
      <c r="A34" s="330" t="s">
        <v>195</v>
      </c>
      <c r="B34" s="329" t="s">
        <v>206</v>
      </c>
      <c r="C34" s="192" t="s">
        <v>32</v>
      </c>
      <c r="D34" s="153">
        <v>902</v>
      </c>
      <c r="E34" s="187" t="s">
        <v>161</v>
      </c>
      <c r="F34" s="187" t="s">
        <v>43</v>
      </c>
      <c r="G34" s="203"/>
      <c r="H34" s="187" t="s">
        <v>160</v>
      </c>
      <c r="I34" s="187" t="s">
        <v>78</v>
      </c>
      <c r="J34" s="155">
        <f>SUM(K34:P34)</f>
        <v>408500</v>
      </c>
      <c r="K34" s="156">
        <f>65000</f>
        <v>65000</v>
      </c>
      <c r="L34" s="156">
        <v>68000</v>
      </c>
      <c r="M34" s="156">
        <v>68200</v>
      </c>
      <c r="N34" s="156">
        <v>68800</v>
      </c>
      <c r="O34" s="156">
        <v>69000</v>
      </c>
      <c r="P34" s="156">
        <v>69500</v>
      </c>
      <c r="R34" s="35"/>
      <c r="Y34" s="123"/>
      <c r="AB34" s="123"/>
      <c r="AE34" s="123"/>
    </row>
    <row r="35" spans="1:33" ht="36" customHeight="1" outlineLevel="1" x14ac:dyDescent="0.25">
      <c r="A35" s="330"/>
      <c r="B35" s="329"/>
      <c r="C35" s="158" t="s">
        <v>32</v>
      </c>
      <c r="D35" s="153">
        <v>902</v>
      </c>
      <c r="E35" s="187" t="s">
        <v>174</v>
      </c>
      <c r="F35" s="187" t="s">
        <v>43</v>
      </c>
      <c r="G35" s="203"/>
      <c r="H35" s="187" t="s">
        <v>160</v>
      </c>
      <c r="I35" s="187" t="s">
        <v>78</v>
      </c>
      <c r="J35" s="155">
        <f t="shared" si="1"/>
        <v>8600</v>
      </c>
      <c r="K35" s="156">
        <v>1300</v>
      </c>
      <c r="L35" s="156">
        <v>1350</v>
      </c>
      <c r="M35" s="156">
        <v>1400</v>
      </c>
      <c r="N35" s="156">
        <v>1450</v>
      </c>
      <c r="O35" s="156">
        <v>1500</v>
      </c>
      <c r="P35" s="156">
        <v>1600</v>
      </c>
      <c r="R35" s="35"/>
      <c r="Y35" s="123"/>
      <c r="AB35" s="123"/>
      <c r="AE35" s="123"/>
    </row>
    <row r="36" spans="1:33" ht="19.149999999999999" customHeight="1" outlineLevel="1" x14ac:dyDescent="0.25">
      <c r="A36" s="330" t="s">
        <v>196</v>
      </c>
      <c r="B36" s="331" t="s">
        <v>207</v>
      </c>
      <c r="C36" s="184" t="s">
        <v>32</v>
      </c>
      <c r="D36" s="173">
        <v>902</v>
      </c>
      <c r="E36" s="174" t="s">
        <v>161</v>
      </c>
      <c r="F36" s="174" t="s">
        <v>178</v>
      </c>
      <c r="G36" s="201"/>
      <c r="H36" s="174" t="s">
        <v>160</v>
      </c>
      <c r="I36" s="174" t="s">
        <v>78</v>
      </c>
      <c r="J36" s="175">
        <f>SUM(K36:P36)</f>
        <v>7950</v>
      </c>
      <c r="K36" s="176">
        <v>1200</v>
      </c>
      <c r="L36" s="176">
        <v>1250</v>
      </c>
      <c r="M36" s="176">
        <v>1300</v>
      </c>
      <c r="N36" s="176">
        <v>1350</v>
      </c>
      <c r="O36" s="176">
        <v>1400</v>
      </c>
      <c r="P36" s="176">
        <v>1450</v>
      </c>
      <c r="R36" s="35"/>
      <c r="Y36" s="123"/>
      <c r="AB36" s="123"/>
      <c r="AE36" s="123"/>
    </row>
    <row r="37" spans="1:33" ht="24" customHeight="1" outlineLevel="1" x14ac:dyDescent="0.25">
      <c r="A37" s="330"/>
      <c r="B37" s="331"/>
      <c r="C37" s="184" t="s">
        <v>32</v>
      </c>
      <c r="D37" s="173">
        <v>902</v>
      </c>
      <c r="E37" s="174" t="s">
        <v>174</v>
      </c>
      <c r="F37" s="174" t="s">
        <v>43</v>
      </c>
      <c r="G37" s="201"/>
      <c r="H37" s="174" t="s">
        <v>138</v>
      </c>
      <c r="I37" s="174" t="s">
        <v>154</v>
      </c>
      <c r="J37" s="175">
        <f t="shared" si="1"/>
        <v>2550</v>
      </c>
      <c r="K37" s="176">
        <v>300</v>
      </c>
      <c r="L37" s="176">
        <v>350</v>
      </c>
      <c r="M37" s="176">
        <v>400</v>
      </c>
      <c r="N37" s="176">
        <v>450</v>
      </c>
      <c r="O37" s="176">
        <v>500</v>
      </c>
      <c r="P37" s="176">
        <v>550</v>
      </c>
      <c r="R37" s="35"/>
      <c r="Y37" s="123"/>
      <c r="AB37" s="123"/>
      <c r="AE37" s="123"/>
    </row>
    <row r="38" spans="1:33" s="9" customFormat="1" ht="20.25" customHeight="1" x14ac:dyDescent="0.25">
      <c r="A38" s="354">
        <v>3</v>
      </c>
      <c r="B38" s="327" t="s">
        <v>190</v>
      </c>
      <c r="C38" s="75" t="s">
        <v>61</v>
      </c>
      <c r="D38" s="15" t="s">
        <v>74</v>
      </c>
      <c r="E38" s="10" t="s">
        <v>74</v>
      </c>
      <c r="F38" s="10" t="s">
        <v>74</v>
      </c>
      <c r="G38" s="140"/>
      <c r="H38" s="15" t="s">
        <v>74</v>
      </c>
      <c r="I38" s="15"/>
      <c r="J38" s="7">
        <f>SUM(K38:P38)</f>
        <v>48270</v>
      </c>
      <c r="K38" s="73">
        <f t="shared" ref="K38:P38" si="10">SUM(K39:K40)</f>
        <v>21470</v>
      </c>
      <c r="L38" s="73">
        <f t="shared" si="10"/>
        <v>22600</v>
      </c>
      <c r="M38" s="73">
        <f t="shared" si="10"/>
        <v>1000</v>
      </c>
      <c r="N38" s="73">
        <f t="shared" si="10"/>
        <v>1050</v>
      </c>
      <c r="O38" s="73">
        <f t="shared" si="10"/>
        <v>1050</v>
      </c>
      <c r="P38" s="73">
        <f t="shared" si="10"/>
        <v>1100</v>
      </c>
      <c r="Q38" s="57"/>
      <c r="R38" s="58"/>
      <c r="S38" s="57"/>
      <c r="T38" s="58"/>
      <c r="U38" s="58"/>
      <c r="V38" s="58"/>
      <c r="W38" s="58"/>
      <c r="X38" s="57"/>
      <c r="Y38" s="58"/>
      <c r="Z38" s="42"/>
      <c r="AA38" s="58"/>
      <c r="AB38" s="58"/>
      <c r="AC38" s="58"/>
      <c r="AD38" s="58"/>
      <c r="AE38" s="58"/>
      <c r="AF38" s="58"/>
      <c r="AG38" s="58"/>
    </row>
    <row r="39" spans="1:33" s="9" customFormat="1" ht="20.25" customHeight="1" x14ac:dyDescent="0.25">
      <c r="A39" s="355"/>
      <c r="B39" s="357"/>
      <c r="C39" s="33" t="s">
        <v>33</v>
      </c>
      <c r="D39" s="14" t="s">
        <v>74</v>
      </c>
      <c r="E39" s="3" t="s">
        <v>74</v>
      </c>
      <c r="F39" s="3" t="s">
        <v>74</v>
      </c>
      <c r="G39" s="130"/>
      <c r="H39" s="14" t="s">
        <v>74</v>
      </c>
      <c r="I39" s="14"/>
      <c r="J39" s="7">
        <f t="shared" si="1"/>
        <v>41000</v>
      </c>
      <c r="K39" s="71">
        <f t="shared" ref="K39:P39" si="11">K41</f>
        <v>20000</v>
      </c>
      <c r="L39" s="71">
        <f t="shared" si="11"/>
        <v>21000</v>
      </c>
      <c r="M39" s="71">
        <f t="shared" si="11"/>
        <v>0</v>
      </c>
      <c r="N39" s="71">
        <f t="shared" si="11"/>
        <v>0</v>
      </c>
      <c r="O39" s="71">
        <f t="shared" si="11"/>
        <v>0</v>
      </c>
      <c r="P39" s="71">
        <f t="shared" si="11"/>
        <v>0</v>
      </c>
      <c r="Q39" s="57"/>
      <c r="R39" s="58"/>
      <c r="S39" s="57"/>
      <c r="T39" s="58"/>
      <c r="U39" s="58"/>
      <c r="V39" s="58"/>
      <c r="W39" s="58"/>
      <c r="X39" s="57"/>
      <c r="Y39" s="58"/>
      <c r="Z39" s="42"/>
      <c r="AA39" s="58"/>
      <c r="AB39" s="58"/>
      <c r="AC39" s="58"/>
      <c r="AD39" s="58"/>
      <c r="AE39" s="58"/>
      <c r="AF39" s="58"/>
      <c r="AG39" s="58"/>
    </row>
    <row r="40" spans="1:33" ht="22.5" customHeight="1" x14ac:dyDescent="0.25">
      <c r="A40" s="356"/>
      <c r="B40" s="328"/>
      <c r="C40" s="33" t="s">
        <v>32</v>
      </c>
      <c r="D40" s="14" t="s">
        <v>74</v>
      </c>
      <c r="E40" s="3" t="s">
        <v>74</v>
      </c>
      <c r="F40" s="3" t="s">
        <v>74</v>
      </c>
      <c r="G40" s="130"/>
      <c r="H40" s="14" t="s">
        <v>74</v>
      </c>
      <c r="I40" s="14"/>
      <c r="J40" s="7">
        <f t="shared" si="1"/>
        <v>7270</v>
      </c>
      <c r="K40" s="64">
        <f t="shared" ref="K40:P40" si="12">K42+K43+K44</f>
        <v>1470</v>
      </c>
      <c r="L40" s="64">
        <f t="shared" si="12"/>
        <v>1600</v>
      </c>
      <c r="M40" s="64">
        <f t="shared" si="12"/>
        <v>1000</v>
      </c>
      <c r="N40" s="64">
        <f t="shared" si="12"/>
        <v>1050</v>
      </c>
      <c r="O40" s="64">
        <f t="shared" si="12"/>
        <v>1050</v>
      </c>
      <c r="P40" s="64">
        <f t="shared" si="12"/>
        <v>1100</v>
      </c>
      <c r="R40" s="35"/>
    </row>
    <row r="41" spans="1:33" ht="22.5" customHeight="1" x14ac:dyDescent="0.25">
      <c r="A41" s="321" t="s">
        <v>198</v>
      </c>
      <c r="B41" s="364" t="s">
        <v>167</v>
      </c>
      <c r="C41" s="188" t="s">
        <v>33</v>
      </c>
      <c r="D41" s="153">
        <v>902</v>
      </c>
      <c r="E41" s="187" t="s">
        <v>162</v>
      </c>
      <c r="F41" s="187" t="s">
        <v>163</v>
      </c>
      <c r="G41" s="203"/>
      <c r="H41" s="153">
        <v>612</v>
      </c>
      <c r="I41" s="153"/>
      <c r="J41" s="155">
        <f t="shared" si="1"/>
        <v>41000</v>
      </c>
      <c r="K41" s="156">
        <v>20000</v>
      </c>
      <c r="L41" s="156">
        <f>K41+(K41*5%)</f>
        <v>21000</v>
      </c>
      <c r="M41" s="189"/>
      <c r="N41" s="189"/>
      <c r="O41" s="187"/>
      <c r="P41" s="187"/>
      <c r="R41" s="35"/>
    </row>
    <row r="42" spans="1:33" ht="19.5" customHeight="1" x14ac:dyDescent="0.25">
      <c r="A42" s="322"/>
      <c r="B42" s="365"/>
      <c r="C42" s="188" t="s">
        <v>32</v>
      </c>
      <c r="D42" s="153">
        <v>902</v>
      </c>
      <c r="E42" s="187" t="s">
        <v>162</v>
      </c>
      <c r="F42" s="190" t="s">
        <v>164</v>
      </c>
      <c r="G42" s="204"/>
      <c r="H42" s="187" t="s">
        <v>54</v>
      </c>
      <c r="I42" s="187" t="s">
        <v>154</v>
      </c>
      <c r="J42" s="155">
        <f t="shared" si="1"/>
        <v>1270</v>
      </c>
      <c r="K42" s="156">
        <v>620</v>
      </c>
      <c r="L42" s="156">
        <v>650</v>
      </c>
      <c r="M42" s="189"/>
      <c r="N42" s="189"/>
      <c r="O42" s="187"/>
      <c r="P42" s="187"/>
      <c r="R42" s="35"/>
    </row>
    <row r="43" spans="1:33" ht="21.75" customHeight="1" x14ac:dyDescent="0.25">
      <c r="A43" s="323"/>
      <c r="B43" s="366"/>
      <c r="C43" s="188" t="s">
        <v>32</v>
      </c>
      <c r="D43" s="153">
        <v>902</v>
      </c>
      <c r="E43" s="187" t="s">
        <v>162</v>
      </c>
      <c r="F43" s="187" t="s">
        <v>41</v>
      </c>
      <c r="G43" s="203"/>
      <c r="H43" s="153">
        <v>612</v>
      </c>
      <c r="I43" s="153">
        <v>5</v>
      </c>
      <c r="J43" s="155">
        <f t="shared" si="1"/>
        <v>3750</v>
      </c>
      <c r="K43" s="191">
        <v>550</v>
      </c>
      <c r="L43" s="156">
        <v>600</v>
      </c>
      <c r="M43" s="156">
        <v>600</v>
      </c>
      <c r="N43" s="156">
        <v>650</v>
      </c>
      <c r="O43" s="156">
        <v>650</v>
      </c>
      <c r="P43" s="156">
        <v>700</v>
      </c>
      <c r="R43" s="35"/>
      <c r="Y43" s="106"/>
      <c r="AB43" s="106"/>
      <c r="AE43" s="106"/>
    </row>
    <row r="44" spans="1:33" ht="26.25" customHeight="1" x14ac:dyDescent="0.25">
      <c r="A44" s="4" t="s">
        <v>199</v>
      </c>
      <c r="B44" s="209" t="s">
        <v>197</v>
      </c>
      <c r="C44" s="185" t="s">
        <v>32</v>
      </c>
      <c r="D44" s="173">
        <v>902</v>
      </c>
      <c r="E44" s="174" t="s">
        <v>162</v>
      </c>
      <c r="F44" s="174" t="s">
        <v>41</v>
      </c>
      <c r="G44" s="201"/>
      <c r="H44" s="173">
        <v>244</v>
      </c>
      <c r="I44" s="173"/>
      <c r="J44" s="175">
        <f t="shared" si="1"/>
        <v>2250</v>
      </c>
      <c r="K44" s="176">
        <v>300</v>
      </c>
      <c r="L44" s="176">
        <v>350</v>
      </c>
      <c r="M44" s="176">
        <v>400</v>
      </c>
      <c r="N44" s="176">
        <v>400</v>
      </c>
      <c r="O44" s="176">
        <v>400</v>
      </c>
      <c r="P44" s="176">
        <v>400</v>
      </c>
      <c r="R44" s="32"/>
    </row>
    <row r="45" spans="1:33" s="11" customFormat="1" ht="20.25" customHeight="1" x14ac:dyDescent="0.25">
      <c r="A45" s="354">
        <v>4</v>
      </c>
      <c r="B45" s="327" t="s">
        <v>218</v>
      </c>
      <c r="C45" s="20" t="s">
        <v>61</v>
      </c>
      <c r="D45" s="15" t="s">
        <v>74</v>
      </c>
      <c r="E45" s="10" t="s">
        <v>74</v>
      </c>
      <c r="F45" s="10" t="s">
        <v>74</v>
      </c>
      <c r="G45" s="140"/>
      <c r="H45" s="15" t="s">
        <v>74</v>
      </c>
      <c r="I45" s="15"/>
      <c r="J45" s="7">
        <f>SUM(K45:P45)</f>
        <v>8550</v>
      </c>
      <c r="K45" s="67">
        <f t="shared" ref="K45:P45" si="13">K46</f>
        <v>1200</v>
      </c>
      <c r="L45" s="67">
        <f t="shared" si="13"/>
        <v>1350</v>
      </c>
      <c r="M45" s="67">
        <f t="shared" si="13"/>
        <v>1350</v>
      </c>
      <c r="N45" s="67">
        <f t="shared" si="13"/>
        <v>1500</v>
      </c>
      <c r="O45" s="67">
        <f t="shared" si="13"/>
        <v>1500</v>
      </c>
      <c r="P45" s="67">
        <f t="shared" si="13"/>
        <v>1650</v>
      </c>
      <c r="Q45" s="38"/>
      <c r="R45" s="32"/>
      <c r="S45" s="41"/>
      <c r="T45" s="42"/>
      <c r="U45" s="42"/>
      <c r="V45" s="42"/>
      <c r="W45" s="42"/>
      <c r="X45" s="41"/>
      <c r="Y45" s="58"/>
      <c r="Z45" s="42"/>
      <c r="AA45" s="42"/>
      <c r="AB45" s="58"/>
      <c r="AC45" s="42"/>
      <c r="AD45" s="42"/>
      <c r="AE45" s="58"/>
      <c r="AF45" s="42"/>
      <c r="AG45" s="42"/>
    </row>
    <row r="46" spans="1:33" ht="18.75" customHeight="1" x14ac:dyDescent="0.25">
      <c r="A46" s="356"/>
      <c r="B46" s="328"/>
      <c r="C46" s="28" t="s">
        <v>32</v>
      </c>
      <c r="D46" s="14" t="s">
        <v>74</v>
      </c>
      <c r="E46" s="3" t="s">
        <v>74</v>
      </c>
      <c r="F46" s="3" t="s">
        <v>74</v>
      </c>
      <c r="G46" s="130"/>
      <c r="H46" s="14" t="s">
        <v>74</v>
      </c>
      <c r="I46" s="14"/>
      <c r="J46" s="7">
        <f t="shared" si="1"/>
        <v>8550</v>
      </c>
      <c r="K46" s="65">
        <f t="shared" ref="K46:P46" si="14">SUM(K47:K51)</f>
        <v>1200</v>
      </c>
      <c r="L46" s="65">
        <f t="shared" si="14"/>
        <v>1350</v>
      </c>
      <c r="M46" s="65">
        <f t="shared" si="14"/>
        <v>1350</v>
      </c>
      <c r="N46" s="65">
        <f t="shared" si="14"/>
        <v>1500</v>
      </c>
      <c r="O46" s="65">
        <f t="shared" si="14"/>
        <v>1500</v>
      </c>
      <c r="P46" s="65">
        <f t="shared" si="14"/>
        <v>1650</v>
      </c>
      <c r="Q46" s="38"/>
      <c r="R46" s="32"/>
    </row>
    <row r="47" spans="1:33" ht="21" customHeight="1" x14ac:dyDescent="0.25">
      <c r="A47" s="4" t="s">
        <v>200</v>
      </c>
      <c r="B47" s="186" t="s">
        <v>208</v>
      </c>
      <c r="C47" s="158" t="s">
        <v>32</v>
      </c>
      <c r="D47" s="153">
        <v>902</v>
      </c>
      <c r="E47" s="187" t="s">
        <v>34</v>
      </c>
      <c r="F47" s="187" t="s">
        <v>107</v>
      </c>
      <c r="G47" s="203"/>
      <c r="H47" s="153">
        <v>244</v>
      </c>
      <c r="I47" s="153"/>
      <c r="J47" s="155">
        <f t="shared" si="1"/>
        <v>4050</v>
      </c>
      <c r="K47" s="156">
        <v>600</v>
      </c>
      <c r="L47" s="156">
        <v>650</v>
      </c>
      <c r="M47" s="156">
        <v>650</v>
      </c>
      <c r="N47" s="156">
        <v>700</v>
      </c>
      <c r="O47" s="156">
        <v>700</v>
      </c>
      <c r="P47" s="156">
        <v>750</v>
      </c>
      <c r="Q47" s="38"/>
      <c r="R47" s="32"/>
    </row>
    <row r="48" spans="1:33" ht="29.25" customHeight="1" x14ac:dyDescent="0.25">
      <c r="A48" s="321" t="s">
        <v>83</v>
      </c>
      <c r="B48" s="209" t="s">
        <v>209</v>
      </c>
      <c r="C48" s="184" t="s">
        <v>32</v>
      </c>
      <c r="D48" s="173">
        <v>902</v>
      </c>
      <c r="E48" s="174" t="s">
        <v>34</v>
      </c>
      <c r="F48" s="174" t="s">
        <v>107</v>
      </c>
      <c r="G48" s="201"/>
      <c r="H48" s="173">
        <v>612</v>
      </c>
      <c r="I48" s="173">
        <v>5</v>
      </c>
      <c r="J48" s="175">
        <f t="shared" si="1"/>
        <v>2850</v>
      </c>
      <c r="K48" s="176">
        <f>200+200</f>
        <v>400</v>
      </c>
      <c r="L48" s="176">
        <v>450</v>
      </c>
      <c r="M48" s="176">
        <v>450</v>
      </c>
      <c r="N48" s="176">
        <v>500</v>
      </c>
      <c r="O48" s="176">
        <v>500</v>
      </c>
      <c r="P48" s="176">
        <v>550</v>
      </c>
      <c r="Q48" s="38"/>
      <c r="R48" s="32"/>
    </row>
    <row r="49" spans="1:33" ht="21" customHeight="1" x14ac:dyDescent="0.25">
      <c r="A49" s="322"/>
      <c r="B49" s="184" t="s">
        <v>168</v>
      </c>
      <c r="C49" s="184" t="s">
        <v>32</v>
      </c>
      <c r="D49" s="173">
        <v>902</v>
      </c>
      <c r="E49" s="174" t="s">
        <v>110</v>
      </c>
      <c r="F49" s="174" t="s">
        <v>107</v>
      </c>
      <c r="G49" s="201"/>
      <c r="H49" s="173">
        <v>611</v>
      </c>
      <c r="I49" s="173">
        <v>4</v>
      </c>
      <c r="J49" s="175">
        <f t="shared" si="1"/>
        <v>1650</v>
      </c>
      <c r="K49" s="176">
        <v>200</v>
      </c>
      <c r="L49" s="176">
        <v>250</v>
      </c>
      <c r="M49" s="176">
        <v>250</v>
      </c>
      <c r="N49" s="176">
        <v>300</v>
      </c>
      <c r="O49" s="176">
        <v>300</v>
      </c>
      <c r="P49" s="176">
        <v>350</v>
      </c>
      <c r="Q49" s="38"/>
      <c r="R49" s="32"/>
      <c r="Y49" s="119"/>
      <c r="AB49" s="119"/>
      <c r="AE49" s="119"/>
    </row>
    <row r="50" spans="1:33" ht="21.75" customHeight="1" x14ac:dyDescent="0.25">
      <c r="A50" s="322"/>
      <c r="B50" s="184" t="s">
        <v>181</v>
      </c>
      <c r="C50" s="184" t="s">
        <v>32</v>
      </c>
      <c r="D50" s="173">
        <v>902</v>
      </c>
      <c r="E50" s="174" t="s">
        <v>34</v>
      </c>
      <c r="F50" s="174" t="s">
        <v>107</v>
      </c>
      <c r="G50" s="201"/>
      <c r="H50" s="173">
        <v>622</v>
      </c>
      <c r="I50" s="173">
        <v>5</v>
      </c>
      <c r="J50" s="175">
        <f t="shared" si="1"/>
        <v>0</v>
      </c>
      <c r="K50" s="176">
        <v>0</v>
      </c>
      <c r="L50" s="176">
        <f t="shared" ref="L50:P51" si="15">K50+(K50*5%)</f>
        <v>0</v>
      </c>
      <c r="M50" s="176">
        <f t="shared" si="15"/>
        <v>0</v>
      </c>
      <c r="N50" s="176">
        <f t="shared" si="15"/>
        <v>0</v>
      </c>
      <c r="O50" s="176">
        <f t="shared" si="15"/>
        <v>0</v>
      </c>
      <c r="P50" s="176">
        <f t="shared" si="15"/>
        <v>0</v>
      </c>
      <c r="R50" s="32"/>
    </row>
    <row r="51" spans="1:33" ht="32.25" customHeight="1" x14ac:dyDescent="0.25">
      <c r="A51" s="323"/>
      <c r="B51" s="210" t="s">
        <v>180</v>
      </c>
      <c r="C51" s="184" t="s">
        <v>32</v>
      </c>
      <c r="D51" s="173">
        <v>902</v>
      </c>
      <c r="E51" s="174" t="s">
        <v>34</v>
      </c>
      <c r="F51" s="174" t="s">
        <v>107</v>
      </c>
      <c r="G51" s="201"/>
      <c r="H51" s="173">
        <v>622</v>
      </c>
      <c r="I51" s="173">
        <v>5</v>
      </c>
      <c r="J51" s="175">
        <f t="shared" si="1"/>
        <v>0</v>
      </c>
      <c r="K51" s="176">
        <v>0</v>
      </c>
      <c r="L51" s="176">
        <f t="shared" si="15"/>
        <v>0</v>
      </c>
      <c r="M51" s="176">
        <f t="shared" si="15"/>
        <v>0</v>
      </c>
      <c r="N51" s="176">
        <f t="shared" si="15"/>
        <v>0</v>
      </c>
      <c r="O51" s="176">
        <f t="shared" si="15"/>
        <v>0</v>
      </c>
      <c r="P51" s="176">
        <f t="shared" si="15"/>
        <v>0</v>
      </c>
      <c r="R51" s="32"/>
      <c r="Y51" s="121"/>
      <c r="AB51" s="121"/>
      <c r="AE51" s="121"/>
    </row>
    <row r="52" spans="1:33" x14ac:dyDescent="0.25">
      <c r="B52" s="16"/>
      <c r="C52" s="16"/>
      <c r="D52" s="66"/>
      <c r="E52" s="12"/>
      <c r="F52" s="12"/>
      <c r="G52" s="12"/>
      <c r="H52" s="66"/>
      <c r="I52" s="66"/>
      <c r="J52" s="66"/>
      <c r="L52" s="47"/>
      <c r="M52" s="47"/>
      <c r="N52" s="47"/>
    </row>
    <row r="53" spans="1:33" ht="15.75" customHeight="1" x14ac:dyDescent="0.25">
      <c r="B53" s="24"/>
      <c r="C53" s="24"/>
      <c r="D53" s="24"/>
      <c r="E53" s="24"/>
      <c r="F53" s="128"/>
      <c r="G53" s="128"/>
      <c r="H53" s="25"/>
      <c r="I53" s="25"/>
      <c r="J53" s="25"/>
      <c r="K53" s="25"/>
      <c r="L53" s="36"/>
      <c r="M53" s="35"/>
      <c r="N53" s="35"/>
      <c r="O53" s="35"/>
      <c r="P53" s="35"/>
      <c r="R53" s="68"/>
      <c r="S53" s="35"/>
      <c r="U53" s="68"/>
      <c r="X53" s="68"/>
      <c r="Y53" s="35"/>
      <c r="AA53" s="1"/>
      <c r="AB53" s="1"/>
      <c r="AC53" s="1"/>
      <c r="AD53" s="1"/>
      <c r="AE53" s="1"/>
      <c r="AF53" s="1"/>
      <c r="AG53" s="1"/>
    </row>
    <row r="54" spans="1:33" ht="15.75" customHeight="1" x14ac:dyDescent="0.25">
      <c r="B54" s="16"/>
      <c r="C54" s="16"/>
      <c r="D54" s="29"/>
      <c r="E54" s="12"/>
      <c r="F54" s="99"/>
      <c r="G54" s="99"/>
      <c r="H54" s="31"/>
      <c r="I54" s="31"/>
      <c r="J54" s="36"/>
      <c r="K54" s="36"/>
      <c r="L54" s="36"/>
      <c r="M54" s="35"/>
      <c r="N54" s="35"/>
      <c r="O54" s="35"/>
      <c r="P54" s="35"/>
      <c r="R54" s="68"/>
      <c r="S54" s="35"/>
      <c r="U54" s="68"/>
      <c r="X54" s="68"/>
      <c r="Y54" s="35"/>
      <c r="AA54" s="1"/>
      <c r="AB54" s="1"/>
      <c r="AC54" s="1"/>
      <c r="AD54" s="1"/>
      <c r="AE54" s="1"/>
      <c r="AF54" s="1"/>
      <c r="AG54" s="1"/>
    </row>
    <row r="55" spans="1:33" ht="18.75" customHeight="1" x14ac:dyDescent="0.25">
      <c r="F55" s="99"/>
      <c r="G55" s="99"/>
      <c r="H55" s="31"/>
      <c r="I55" s="31"/>
      <c r="J55" s="36"/>
      <c r="K55" s="36"/>
      <c r="L55" s="36"/>
      <c r="M55" s="35"/>
      <c r="N55" s="35"/>
      <c r="O55" s="35"/>
      <c r="P55" s="35"/>
      <c r="R55" s="68"/>
      <c r="S55" s="35"/>
      <c r="U55" s="68"/>
      <c r="X55" s="68"/>
      <c r="Y55" s="35"/>
      <c r="AA55" s="1"/>
      <c r="AB55" s="1"/>
      <c r="AC55" s="1"/>
      <c r="AD55" s="1"/>
      <c r="AE55" s="1"/>
      <c r="AF55" s="1"/>
      <c r="AG55" s="1"/>
    </row>
    <row r="56" spans="1:33" x14ac:dyDescent="0.25">
      <c r="F56" s="99"/>
      <c r="G56" s="99"/>
      <c r="H56" s="31"/>
      <c r="I56" s="31"/>
      <c r="J56" s="36"/>
      <c r="K56" s="36"/>
      <c r="L56" s="36"/>
      <c r="M56" s="35"/>
      <c r="N56" s="35"/>
      <c r="O56" s="35"/>
      <c r="P56" s="35"/>
      <c r="R56" s="68"/>
      <c r="S56" s="35"/>
      <c r="U56" s="68"/>
      <c r="X56" s="68"/>
      <c r="Y56" s="35"/>
      <c r="AA56" s="1"/>
      <c r="AB56" s="1"/>
      <c r="AC56" s="1"/>
      <c r="AD56" s="1"/>
      <c r="AE56" s="1"/>
      <c r="AF56" s="1"/>
      <c r="AG56" s="1"/>
    </row>
    <row r="57" spans="1:33" x14ac:dyDescent="0.25">
      <c r="F57" s="99"/>
      <c r="G57" s="99"/>
      <c r="H57" s="31"/>
      <c r="I57" s="31"/>
      <c r="J57" s="36"/>
      <c r="K57" s="36"/>
      <c r="L57" s="36"/>
      <c r="M57" s="35"/>
      <c r="N57" s="35"/>
      <c r="O57" s="35"/>
      <c r="P57" s="35"/>
      <c r="R57" s="68"/>
      <c r="S57" s="35"/>
      <c r="U57" s="68"/>
      <c r="X57" s="68"/>
      <c r="Y57" s="35"/>
      <c r="AA57" s="1"/>
      <c r="AB57" s="1"/>
      <c r="AC57" s="1"/>
      <c r="AD57" s="1"/>
      <c r="AE57" s="1"/>
      <c r="AF57" s="1"/>
      <c r="AG57" s="1"/>
    </row>
    <row r="58" spans="1:33" x14ac:dyDescent="0.25">
      <c r="F58" s="99"/>
      <c r="G58" s="99"/>
      <c r="H58" s="31"/>
      <c r="I58" s="31"/>
      <c r="J58" s="36"/>
      <c r="K58" s="36"/>
      <c r="L58" s="36"/>
      <c r="M58" s="35"/>
      <c r="N58" s="35"/>
      <c r="O58" s="35"/>
      <c r="P58" s="35"/>
      <c r="R58" s="68"/>
      <c r="S58" s="35"/>
      <c r="U58" s="68"/>
      <c r="X58" s="68"/>
      <c r="Y58" s="35"/>
      <c r="AA58" s="1"/>
      <c r="AB58" s="1"/>
      <c r="AC58" s="1"/>
      <c r="AD58" s="1"/>
      <c r="AE58" s="1"/>
      <c r="AF58" s="1"/>
      <c r="AG58" s="1"/>
    </row>
    <row r="59" spans="1:33" x14ac:dyDescent="0.25">
      <c r="F59" s="99"/>
      <c r="G59" s="99"/>
      <c r="H59" s="31"/>
      <c r="I59" s="31"/>
      <c r="J59" s="36"/>
      <c r="K59" s="36"/>
      <c r="L59" s="36"/>
      <c r="M59" s="35"/>
      <c r="N59" s="35"/>
      <c r="O59" s="35"/>
      <c r="P59" s="35"/>
      <c r="R59" s="68"/>
      <c r="S59" s="35"/>
      <c r="U59" s="68"/>
      <c r="X59" s="68"/>
      <c r="Y59" s="35"/>
      <c r="AA59" s="1"/>
      <c r="AB59" s="1"/>
      <c r="AC59" s="1"/>
      <c r="AD59" s="1"/>
      <c r="AE59" s="1"/>
      <c r="AF59" s="1"/>
      <c r="AG59" s="1"/>
    </row>
    <row r="60" spans="1:33" x14ac:dyDescent="0.25">
      <c r="F60" s="99"/>
      <c r="G60" s="99"/>
      <c r="H60" s="31"/>
      <c r="I60" s="31"/>
      <c r="J60" s="36"/>
      <c r="K60" s="36"/>
      <c r="L60" s="36"/>
      <c r="M60" s="35"/>
      <c r="N60" s="35"/>
      <c r="O60" s="35"/>
      <c r="P60" s="35"/>
      <c r="R60" s="68"/>
      <c r="S60" s="35"/>
      <c r="U60" s="68"/>
      <c r="X60" s="68"/>
      <c r="Y60" s="35"/>
      <c r="AA60" s="1"/>
      <c r="AB60" s="1"/>
      <c r="AC60" s="1"/>
      <c r="AD60" s="1"/>
      <c r="AE60" s="1"/>
      <c r="AF60" s="1"/>
      <c r="AG60" s="1"/>
    </row>
    <row r="61" spans="1:33" x14ac:dyDescent="0.25">
      <c r="A61" s="108"/>
      <c r="F61" s="99"/>
      <c r="G61" s="99"/>
      <c r="H61" s="31"/>
      <c r="I61" s="31"/>
      <c r="J61" s="36"/>
      <c r="K61" s="36"/>
      <c r="L61" s="36"/>
      <c r="M61" s="35"/>
      <c r="N61" s="35"/>
      <c r="O61" s="35"/>
      <c r="P61" s="35"/>
      <c r="R61" s="107"/>
      <c r="S61" s="35"/>
      <c r="U61" s="107"/>
      <c r="X61" s="107"/>
      <c r="Y61" s="35"/>
      <c r="AA61" s="1"/>
      <c r="AB61" s="1"/>
      <c r="AC61" s="1"/>
      <c r="AD61" s="1"/>
      <c r="AE61" s="1"/>
      <c r="AF61" s="1"/>
      <c r="AG61" s="1"/>
    </row>
    <row r="62" spans="1:33" x14ac:dyDescent="0.25">
      <c r="A62" s="111"/>
      <c r="F62" s="99"/>
      <c r="G62" s="99"/>
      <c r="H62" s="31"/>
      <c r="I62" s="31"/>
      <c r="J62" s="36"/>
      <c r="K62" s="36"/>
      <c r="L62" s="36"/>
      <c r="M62" s="35"/>
      <c r="N62" s="35"/>
      <c r="O62" s="35"/>
      <c r="P62" s="35"/>
      <c r="R62" s="110"/>
      <c r="S62" s="35"/>
      <c r="U62" s="110"/>
      <c r="X62" s="110"/>
      <c r="Y62" s="35"/>
      <c r="AA62" s="1"/>
      <c r="AB62" s="1"/>
      <c r="AC62" s="1"/>
      <c r="AD62" s="1"/>
      <c r="AE62" s="1"/>
      <c r="AF62" s="1"/>
      <c r="AG62" s="1"/>
    </row>
    <row r="63" spans="1:33" x14ac:dyDescent="0.25">
      <c r="A63" s="111"/>
      <c r="F63" s="99"/>
      <c r="G63" s="99"/>
      <c r="H63" s="31"/>
      <c r="I63" s="31"/>
      <c r="J63" s="36"/>
      <c r="K63" s="36"/>
      <c r="L63" s="36"/>
      <c r="M63" s="35"/>
      <c r="N63" s="35"/>
      <c r="O63" s="35"/>
      <c r="P63" s="35"/>
      <c r="R63" s="110"/>
      <c r="S63" s="35"/>
      <c r="U63" s="110"/>
      <c r="X63" s="110"/>
      <c r="Y63" s="35"/>
      <c r="AA63" s="1"/>
      <c r="AB63" s="1"/>
      <c r="AC63" s="1"/>
      <c r="AD63" s="1"/>
      <c r="AE63" s="1"/>
      <c r="AF63" s="1"/>
      <c r="AG63" s="1"/>
    </row>
    <row r="64" spans="1:33" x14ac:dyDescent="0.25">
      <c r="F64" s="122"/>
      <c r="G64" s="122"/>
      <c r="H64" s="31"/>
      <c r="I64" s="31"/>
      <c r="J64" s="36"/>
      <c r="K64" s="36"/>
      <c r="L64" s="36"/>
      <c r="M64" s="35"/>
      <c r="N64" s="35"/>
      <c r="O64" s="35"/>
      <c r="P64" s="35"/>
      <c r="R64" s="68"/>
      <c r="S64" s="35"/>
      <c r="U64" s="68"/>
      <c r="X64" s="68"/>
      <c r="Y64" s="35"/>
      <c r="AA64" s="1"/>
      <c r="AB64" s="1"/>
      <c r="AC64" s="1"/>
      <c r="AD64" s="1"/>
      <c r="AE64" s="1"/>
      <c r="AF64" s="1"/>
      <c r="AG64" s="1"/>
    </row>
    <row r="65" spans="3:33" x14ac:dyDescent="0.25">
      <c r="F65" s="124"/>
      <c r="G65" s="124"/>
      <c r="H65" s="31"/>
      <c r="I65" s="31"/>
      <c r="J65" s="36"/>
      <c r="K65" s="36"/>
      <c r="L65" s="36"/>
      <c r="M65" s="35"/>
      <c r="N65" s="35"/>
      <c r="O65" s="35"/>
      <c r="P65" s="35"/>
      <c r="R65" s="68"/>
      <c r="S65" s="35"/>
      <c r="U65" s="68"/>
      <c r="X65" s="68"/>
      <c r="Y65" s="35"/>
      <c r="AA65" s="1"/>
      <c r="AB65" s="1"/>
      <c r="AC65" s="1"/>
      <c r="AD65" s="1"/>
      <c r="AE65" s="1"/>
      <c r="AF65" s="1"/>
      <c r="AG65" s="1"/>
    </row>
    <row r="66" spans="3:33" x14ac:dyDescent="0.25">
      <c r="F66" s="128"/>
      <c r="G66" s="128"/>
      <c r="H66" s="31"/>
      <c r="I66" s="31"/>
      <c r="J66" s="36"/>
      <c r="K66" s="36"/>
      <c r="L66" s="36"/>
      <c r="M66" s="35"/>
      <c r="N66" s="35"/>
      <c r="O66" s="35"/>
      <c r="P66" s="35"/>
      <c r="R66" s="68"/>
      <c r="S66" s="35"/>
      <c r="U66" s="68"/>
      <c r="X66" s="68"/>
      <c r="Y66" s="35"/>
      <c r="AA66" s="1"/>
      <c r="AB66" s="1"/>
      <c r="AC66" s="1"/>
      <c r="AD66" s="1"/>
      <c r="AE66" s="1"/>
      <c r="AF66" s="1"/>
      <c r="AG66" s="1"/>
    </row>
    <row r="67" spans="3:33" x14ac:dyDescent="0.25">
      <c r="C67" s="21"/>
      <c r="F67" s="99"/>
      <c r="G67" s="99"/>
      <c r="H67" s="31"/>
      <c r="I67" s="31"/>
      <c r="J67" s="36"/>
      <c r="K67" s="36"/>
      <c r="L67" s="36"/>
      <c r="M67" s="35"/>
      <c r="N67" s="35"/>
      <c r="O67" s="35"/>
      <c r="P67" s="35"/>
      <c r="R67" s="68"/>
      <c r="S67" s="35"/>
      <c r="U67" s="68"/>
      <c r="X67" s="68"/>
      <c r="Y67" s="35"/>
      <c r="AA67" s="1"/>
      <c r="AB67" s="1"/>
      <c r="AC67" s="1"/>
      <c r="AD67" s="1"/>
      <c r="AE67" s="1"/>
      <c r="AF67" s="1"/>
      <c r="AG67" s="1"/>
    </row>
    <row r="68" spans="3:33" x14ac:dyDescent="0.25">
      <c r="F68" s="129"/>
      <c r="G68" s="129"/>
      <c r="H68" s="31"/>
      <c r="I68" s="31"/>
      <c r="J68" s="36"/>
      <c r="K68" s="36"/>
      <c r="L68" s="36"/>
      <c r="M68" s="35"/>
      <c r="N68" s="35"/>
      <c r="O68" s="35"/>
      <c r="P68" s="35"/>
      <c r="R68" s="68"/>
      <c r="S68" s="35"/>
      <c r="U68" s="68"/>
      <c r="X68" s="68"/>
      <c r="Y68" s="35"/>
      <c r="AA68" s="1"/>
      <c r="AB68" s="1"/>
      <c r="AC68" s="1"/>
      <c r="AD68" s="1"/>
      <c r="AE68" s="1"/>
      <c r="AF68" s="1"/>
      <c r="AG68" s="1"/>
    </row>
    <row r="69" spans="3:33" x14ac:dyDescent="0.25">
      <c r="F69" s="129"/>
      <c r="G69" s="129"/>
      <c r="H69" s="31"/>
      <c r="I69" s="31"/>
      <c r="J69" s="36"/>
      <c r="K69" s="36"/>
      <c r="L69" s="36"/>
      <c r="M69" s="35"/>
      <c r="N69" s="35"/>
      <c r="O69" s="35"/>
      <c r="P69" s="35"/>
      <c r="R69" s="68"/>
      <c r="S69" s="35"/>
      <c r="U69" s="68"/>
      <c r="X69" s="68"/>
      <c r="Y69" s="35"/>
      <c r="AA69" s="1"/>
      <c r="AB69" s="1"/>
      <c r="AC69" s="1"/>
      <c r="AD69" s="1"/>
      <c r="AE69" s="1"/>
      <c r="AF69" s="1"/>
      <c r="AG69" s="1"/>
    </row>
    <row r="70" spans="3:33" x14ac:dyDescent="0.25">
      <c r="F70" s="129"/>
      <c r="G70" s="129"/>
      <c r="H70" s="31"/>
      <c r="I70" s="31"/>
      <c r="J70" s="36"/>
      <c r="K70" s="36"/>
      <c r="L70" s="36"/>
      <c r="M70" s="35"/>
      <c r="N70" s="35"/>
      <c r="O70" s="35"/>
      <c r="P70" s="35"/>
      <c r="R70" s="68"/>
      <c r="S70" s="35"/>
      <c r="U70" s="68"/>
      <c r="X70" s="68"/>
      <c r="Y70" s="35"/>
      <c r="AA70" s="1"/>
      <c r="AB70" s="1"/>
      <c r="AC70" s="1"/>
      <c r="AD70" s="1"/>
      <c r="AE70" s="1"/>
      <c r="AF70" s="1"/>
      <c r="AG70" s="1"/>
    </row>
    <row r="71" spans="3:33" x14ac:dyDescent="0.25">
      <c r="F71" s="99"/>
      <c r="G71" s="99"/>
      <c r="H71" s="31"/>
      <c r="I71" s="31"/>
      <c r="J71" s="36"/>
      <c r="K71" s="36"/>
      <c r="L71" s="36"/>
      <c r="M71" s="35"/>
      <c r="N71" s="35"/>
      <c r="O71" s="35"/>
      <c r="P71" s="35"/>
      <c r="R71" s="68"/>
      <c r="S71" s="35"/>
      <c r="U71" s="68"/>
      <c r="X71" s="68"/>
      <c r="Y71" s="35"/>
      <c r="AA71" s="1"/>
      <c r="AB71" s="1"/>
      <c r="AC71" s="1"/>
      <c r="AD71" s="1"/>
      <c r="AE71" s="1"/>
      <c r="AF71" s="1"/>
      <c r="AG71" s="1"/>
    </row>
    <row r="72" spans="3:33" x14ac:dyDescent="0.25">
      <c r="F72" s="99"/>
      <c r="G72" s="99"/>
      <c r="H72" s="31"/>
      <c r="I72" s="31"/>
      <c r="J72" s="36"/>
      <c r="K72" s="36"/>
      <c r="L72" s="36"/>
      <c r="M72" s="35"/>
      <c r="N72" s="35"/>
      <c r="O72" s="35"/>
      <c r="P72" s="35"/>
      <c r="R72" s="68"/>
      <c r="S72" s="35"/>
      <c r="U72" s="68"/>
      <c r="X72" s="68"/>
      <c r="Y72" s="35"/>
      <c r="AA72" s="1"/>
      <c r="AB72" s="1"/>
      <c r="AC72" s="1"/>
      <c r="AD72" s="1"/>
      <c r="AE72" s="1"/>
      <c r="AF72" s="1"/>
      <c r="AG72" s="1"/>
    </row>
    <row r="73" spans="3:33" x14ac:dyDescent="0.25">
      <c r="F73" s="125"/>
      <c r="G73" s="125"/>
      <c r="H73" s="31"/>
      <c r="I73" s="31"/>
      <c r="J73" s="36"/>
      <c r="K73" s="36"/>
      <c r="L73" s="36"/>
      <c r="M73" s="35"/>
      <c r="N73" s="35"/>
      <c r="O73" s="35"/>
      <c r="P73" s="35"/>
      <c r="R73" s="68"/>
      <c r="S73" s="35"/>
      <c r="U73" s="68"/>
      <c r="X73" s="68"/>
      <c r="Y73" s="35"/>
      <c r="AA73" s="1"/>
      <c r="AB73" s="1"/>
      <c r="AC73" s="1"/>
      <c r="AD73" s="1"/>
      <c r="AE73" s="1"/>
      <c r="AF73" s="1"/>
      <c r="AG73" s="1"/>
    </row>
    <row r="74" spans="3:33" x14ac:dyDescent="0.25">
      <c r="F74" s="31"/>
      <c r="G74" s="31"/>
      <c r="H74" s="31"/>
      <c r="I74" s="31"/>
      <c r="J74" s="36"/>
      <c r="K74" s="36"/>
      <c r="L74" s="36"/>
      <c r="M74" s="35"/>
      <c r="N74" s="35"/>
      <c r="O74" s="35"/>
      <c r="P74" s="35"/>
      <c r="R74" s="68"/>
      <c r="S74" s="35"/>
      <c r="U74" s="68"/>
      <c r="X74" s="68"/>
      <c r="Y74" s="35"/>
      <c r="AA74" s="1"/>
      <c r="AB74" s="1"/>
      <c r="AC74" s="1"/>
      <c r="AD74" s="1"/>
      <c r="AE74" s="1"/>
      <c r="AF74" s="1"/>
      <c r="AG74" s="1"/>
    </row>
    <row r="75" spans="3:33" x14ac:dyDescent="0.25">
      <c r="F75" s="124"/>
      <c r="G75" s="124"/>
      <c r="H75" s="31"/>
      <c r="I75" s="31"/>
      <c r="J75" s="36"/>
      <c r="K75" s="36"/>
      <c r="L75" s="36"/>
      <c r="M75" s="35"/>
      <c r="N75" s="35"/>
      <c r="O75" s="35"/>
      <c r="P75" s="35"/>
      <c r="R75" s="68"/>
      <c r="S75" s="35"/>
      <c r="U75" s="68"/>
      <c r="X75" s="68"/>
      <c r="Y75" s="35"/>
      <c r="AA75" s="1"/>
      <c r="AB75" s="1"/>
      <c r="AC75" s="1"/>
      <c r="AD75" s="1"/>
      <c r="AE75" s="1"/>
      <c r="AF75" s="1"/>
      <c r="AG75" s="1"/>
    </row>
    <row r="76" spans="3:33" x14ac:dyDescent="0.25">
      <c r="F76" s="31"/>
      <c r="G76" s="31"/>
      <c r="H76" s="31"/>
      <c r="I76" s="31"/>
      <c r="J76" s="36"/>
      <c r="K76" s="36"/>
      <c r="L76" s="36"/>
      <c r="M76" s="35"/>
      <c r="N76" s="35"/>
      <c r="O76" s="35"/>
      <c r="P76" s="35"/>
      <c r="R76" s="68"/>
      <c r="S76" s="35"/>
      <c r="U76" s="68"/>
      <c r="X76" s="68"/>
      <c r="Y76" s="35"/>
      <c r="AA76" s="1"/>
      <c r="AB76" s="1"/>
      <c r="AC76" s="1"/>
      <c r="AD76" s="1"/>
      <c r="AE76" s="1"/>
      <c r="AF76" s="1"/>
      <c r="AG76" s="1"/>
    </row>
    <row r="77" spans="3:33" x14ac:dyDescent="0.25">
      <c r="F77" s="31"/>
      <c r="G77" s="31"/>
      <c r="H77" s="31"/>
      <c r="I77" s="31"/>
      <c r="J77" s="36"/>
      <c r="K77" s="36"/>
      <c r="L77" s="36"/>
      <c r="M77" s="35"/>
      <c r="N77" s="35"/>
      <c r="O77" s="35"/>
      <c r="P77" s="35"/>
      <c r="R77" s="68"/>
      <c r="S77" s="35"/>
      <c r="U77" s="68"/>
      <c r="X77" s="68"/>
      <c r="Y77" s="35"/>
      <c r="AA77" s="1"/>
      <c r="AB77" s="1"/>
      <c r="AC77" s="1"/>
      <c r="AD77" s="1"/>
      <c r="AE77" s="1"/>
      <c r="AF77" s="1"/>
      <c r="AG77" s="1"/>
    </row>
  </sheetData>
  <mergeCells count="35">
    <mergeCell ref="A41:A43"/>
    <mergeCell ref="B41:B43"/>
    <mergeCell ref="A45:A46"/>
    <mergeCell ref="A20:A22"/>
    <mergeCell ref="B20:B22"/>
    <mergeCell ref="A1:L1"/>
    <mergeCell ref="A38:A40"/>
    <mergeCell ref="B38:B40"/>
    <mergeCell ref="B10:B11"/>
    <mergeCell ref="C10:C11"/>
    <mergeCell ref="B4:B6"/>
    <mergeCell ref="C2:C3"/>
    <mergeCell ref="A4:A6"/>
    <mergeCell ref="AE3:AG3"/>
    <mergeCell ref="AB3:AD3"/>
    <mergeCell ref="V3:X3"/>
    <mergeCell ref="B7:B9"/>
    <mergeCell ref="Y3:AA3"/>
    <mergeCell ref="B2:B3"/>
    <mergeCell ref="A48:A51"/>
    <mergeCell ref="J2:P2"/>
    <mergeCell ref="B45:B46"/>
    <mergeCell ref="B24:B31"/>
    <mergeCell ref="A24:A31"/>
    <mergeCell ref="B34:B35"/>
    <mergeCell ref="B36:B37"/>
    <mergeCell ref="D2:H2"/>
    <mergeCell ref="A7:A9"/>
    <mergeCell ref="A10:A15"/>
    <mergeCell ref="A2:A3"/>
    <mergeCell ref="B16:B19"/>
    <mergeCell ref="A16:A19"/>
    <mergeCell ref="C16:C17"/>
    <mergeCell ref="A34:A35"/>
    <mergeCell ref="A36:A37"/>
  </mergeCells>
  <phoneticPr fontId="0" type="noConversion"/>
  <pageMargins left="0.25" right="0.25" top="0.75" bottom="0.75" header="0.3" footer="0.3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23"/>
  <sheetViews>
    <sheetView view="pageBreakPreview" zoomScaleNormal="85" zoomScaleSheetLayoutView="100" workbookViewId="0">
      <selection sqref="A1:L116"/>
    </sheetView>
  </sheetViews>
  <sheetFormatPr defaultColWidth="9.140625" defaultRowHeight="15.75" x14ac:dyDescent="0.25"/>
  <cols>
    <col min="1" max="1" width="6.5703125" style="66" customWidth="1"/>
    <col min="2" max="2" width="43" style="17" customWidth="1"/>
    <col min="3" max="3" width="11.85546875" style="17" customWidth="1"/>
    <col min="4" max="4" width="8" style="70" customWidth="1"/>
    <col min="5" max="5" width="10.85546875" style="5" customWidth="1"/>
    <col min="6" max="6" width="12.5703125" style="5" customWidth="1"/>
    <col min="7" max="7" width="11.5703125" style="70" customWidth="1"/>
    <col min="8" max="8" width="10.42578125" style="70" customWidth="1"/>
    <col min="9" max="9" width="12" style="8" customWidth="1"/>
    <col min="10" max="10" width="11.42578125" style="66" customWidth="1"/>
    <col min="11" max="11" width="11" style="66" customWidth="1"/>
    <col min="12" max="12" width="11.28515625" style="76" customWidth="1"/>
    <col min="13" max="13" width="13.28515625" style="31" customWidth="1"/>
    <col min="14" max="15" width="11.42578125" style="31" customWidth="1"/>
    <col min="16" max="17" width="11.7109375" style="36" customWidth="1"/>
    <col min="18" max="18" width="9.140625" style="36"/>
    <col min="19" max="19" width="15" style="35" customWidth="1"/>
    <col min="20" max="20" width="13.7109375" style="35" customWidth="1"/>
    <col min="21" max="21" width="12.7109375" style="35" customWidth="1"/>
    <col min="22" max="22" width="11.42578125" style="35" customWidth="1"/>
    <col min="23" max="23" width="10.7109375" style="36" bestFit="1" customWidth="1"/>
    <col min="24" max="24" width="13.140625" style="68" customWidth="1"/>
    <col min="25" max="25" width="12.140625" style="35" customWidth="1"/>
    <col min="26" max="26" width="13.85546875" style="35" customWidth="1"/>
    <col min="27" max="27" width="13.5703125" style="68" customWidth="1"/>
    <col min="28" max="28" width="11.85546875" style="35" customWidth="1"/>
    <col min="29" max="29" width="14.28515625" style="35" customWidth="1"/>
    <col min="30" max="30" width="14.28515625" style="68" customWidth="1"/>
    <col min="31" max="31" width="12.5703125" style="35" customWidth="1"/>
    <col min="32" max="32" width="15.42578125" style="35" customWidth="1"/>
    <col min="33" max="16384" width="9.140625" style="1"/>
  </cols>
  <sheetData>
    <row r="1" spans="1:32" ht="27.75" customHeight="1" x14ac:dyDescent="0.25">
      <c r="A1" s="394" t="s">
        <v>159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0"/>
      <c r="N1" s="30"/>
      <c r="O1" s="68"/>
    </row>
    <row r="2" spans="1:32" ht="23.25" customHeight="1" x14ac:dyDescent="0.25">
      <c r="A2" s="370" t="s">
        <v>68</v>
      </c>
      <c r="B2" s="376" t="s">
        <v>158</v>
      </c>
      <c r="C2" s="376" t="s">
        <v>69</v>
      </c>
      <c r="D2" s="372" t="s">
        <v>71</v>
      </c>
      <c r="E2" s="373"/>
      <c r="F2" s="373"/>
      <c r="G2" s="374"/>
      <c r="H2" s="14"/>
      <c r="I2" s="372" t="s">
        <v>75</v>
      </c>
      <c r="J2" s="373"/>
      <c r="K2" s="373"/>
      <c r="L2" s="374"/>
      <c r="M2" s="34"/>
      <c r="N2" s="34"/>
      <c r="O2" s="34"/>
      <c r="Q2" s="35"/>
    </row>
    <row r="3" spans="1:32" s="2" customFormat="1" ht="33" customHeight="1" x14ac:dyDescent="0.25">
      <c r="A3" s="371"/>
      <c r="B3" s="352"/>
      <c r="C3" s="352"/>
      <c r="D3" s="14" t="s">
        <v>72</v>
      </c>
      <c r="E3" s="3" t="s">
        <v>73</v>
      </c>
      <c r="F3" s="3" t="s">
        <v>0</v>
      </c>
      <c r="G3" s="14" t="s">
        <v>1</v>
      </c>
      <c r="H3" s="14" t="s">
        <v>153</v>
      </c>
      <c r="I3" s="82" t="s">
        <v>61</v>
      </c>
      <c r="J3" s="83">
        <v>2019</v>
      </c>
      <c r="K3" s="83">
        <v>2020</v>
      </c>
      <c r="L3" s="84" t="s">
        <v>141</v>
      </c>
      <c r="M3" s="37"/>
      <c r="N3" s="37"/>
      <c r="O3" s="37"/>
      <c r="P3" s="68"/>
      <c r="Q3" s="68"/>
      <c r="R3" s="68"/>
      <c r="S3" s="37"/>
      <c r="T3" s="37"/>
      <c r="U3" s="347"/>
      <c r="V3" s="347"/>
      <c r="W3" s="347"/>
      <c r="X3" s="348"/>
      <c r="Y3" s="348"/>
      <c r="Z3" s="348"/>
      <c r="AA3" s="348"/>
      <c r="AB3" s="348"/>
      <c r="AC3" s="348"/>
      <c r="AD3" s="347"/>
      <c r="AE3" s="347"/>
      <c r="AF3" s="347"/>
    </row>
    <row r="4" spans="1:32" s="2" customFormat="1" ht="19.5" hidden="1" customHeight="1" x14ac:dyDescent="0.25">
      <c r="A4" s="354"/>
      <c r="B4" s="362" t="s">
        <v>70</v>
      </c>
      <c r="C4" s="20" t="s">
        <v>61</v>
      </c>
      <c r="D4" s="15" t="s">
        <v>74</v>
      </c>
      <c r="E4" s="10" t="s">
        <v>74</v>
      </c>
      <c r="F4" s="10" t="s">
        <v>74</v>
      </c>
      <c r="G4" s="15" t="s">
        <v>74</v>
      </c>
      <c r="H4" s="15"/>
      <c r="I4" s="7" t="e">
        <f t="shared" ref="I4:I12" si="0">SUM(J4:L4)</f>
        <v>#REF!</v>
      </c>
      <c r="J4" s="7" t="e">
        <f>SUM(J5:J6)</f>
        <v>#REF!</v>
      </c>
      <c r="K4" s="7" t="e">
        <f>SUM(K5:K6)</f>
        <v>#REF!</v>
      </c>
      <c r="L4" s="85" t="e">
        <f>SUM(L5:L6)</f>
        <v>#REF!</v>
      </c>
      <c r="M4" s="37" t="s">
        <v>54</v>
      </c>
      <c r="N4" s="37" t="s">
        <v>56</v>
      </c>
      <c r="O4" s="37"/>
      <c r="P4" s="69"/>
      <c r="Q4" s="68"/>
      <c r="R4" s="69"/>
      <c r="S4" s="37"/>
      <c r="T4" s="37"/>
      <c r="U4" s="69"/>
      <c r="V4" s="69"/>
      <c r="W4" s="69"/>
      <c r="X4" s="68"/>
      <c r="Y4" s="68"/>
      <c r="Z4" s="68"/>
      <c r="AA4" s="68"/>
      <c r="AB4" s="68"/>
      <c r="AC4" s="68"/>
      <c r="AD4" s="69"/>
      <c r="AE4" s="69"/>
      <c r="AF4" s="69"/>
    </row>
    <row r="5" spans="1:32" ht="24" hidden="1" customHeight="1" x14ac:dyDescent="0.25">
      <c r="A5" s="355"/>
      <c r="B5" s="363"/>
      <c r="C5" s="18" t="s">
        <v>33</v>
      </c>
      <c r="D5" s="14" t="s">
        <v>74</v>
      </c>
      <c r="E5" s="3" t="s">
        <v>74</v>
      </c>
      <c r="F5" s="3" t="s">
        <v>74</v>
      </c>
      <c r="G5" s="14" t="s">
        <v>74</v>
      </c>
      <c r="H5" s="14"/>
      <c r="I5" s="7">
        <f t="shared" si="0"/>
        <v>579341.9</v>
      </c>
      <c r="J5" s="64">
        <f>J22+J38+J89</f>
        <v>244764.6</v>
      </c>
      <c r="K5" s="64">
        <f>K22+K38+K89</f>
        <v>98417.099999999991</v>
      </c>
      <c r="L5" s="64">
        <f>L22+L38+L89</f>
        <v>236160.2</v>
      </c>
      <c r="Q5" s="35"/>
    </row>
    <row r="6" spans="1:32" ht="21" hidden="1" customHeight="1" x14ac:dyDescent="0.25">
      <c r="A6" s="356"/>
      <c r="B6" s="375"/>
      <c r="C6" s="18" t="s">
        <v>32</v>
      </c>
      <c r="D6" s="14" t="s">
        <v>74</v>
      </c>
      <c r="E6" s="3" t="s">
        <v>74</v>
      </c>
      <c r="F6" s="3" t="s">
        <v>74</v>
      </c>
      <c r="G6" s="14" t="s">
        <v>74</v>
      </c>
      <c r="H6" s="14"/>
      <c r="I6" s="7" t="e">
        <f t="shared" si="0"/>
        <v>#REF!</v>
      </c>
      <c r="J6" s="64" t="e">
        <f>J8+#REF!+J20+J23+J39+J83+J90+J98+J100+J102+J104+J106+J108</f>
        <v>#REF!</v>
      </c>
      <c r="K6" s="64" t="e">
        <f>K8+#REF!+K20+K23+K39+K83+K90+K98+K100+K102+K104+K106+K108</f>
        <v>#REF!</v>
      </c>
      <c r="L6" s="19" t="e">
        <f>L8+#REF!+L20+L23+L39+L83+L90+L98+L100+L102+L104+L106+L108</f>
        <v>#REF!</v>
      </c>
      <c r="Q6" s="35"/>
      <c r="S6" s="31"/>
      <c r="T6" s="31"/>
      <c r="U6" s="32"/>
      <c r="V6" s="32"/>
      <c r="W6" s="38"/>
      <c r="X6" s="39"/>
      <c r="Y6" s="32"/>
      <c r="AA6" s="39"/>
      <c r="AB6" s="32"/>
      <c r="AD6" s="39"/>
      <c r="AE6" s="32"/>
    </row>
    <row r="7" spans="1:32" s="11" customFormat="1" ht="24" hidden="1" customHeight="1" x14ac:dyDescent="0.25">
      <c r="A7" s="334" t="s">
        <v>5</v>
      </c>
      <c r="B7" s="327" t="s">
        <v>2</v>
      </c>
      <c r="C7" s="20" t="s">
        <v>61</v>
      </c>
      <c r="D7" s="15" t="s">
        <v>74</v>
      </c>
      <c r="E7" s="10" t="s">
        <v>74</v>
      </c>
      <c r="F7" s="10" t="s">
        <v>74</v>
      </c>
      <c r="G7" s="15" t="s">
        <v>74</v>
      </c>
      <c r="H7" s="15"/>
      <c r="I7" s="7">
        <f t="shared" si="0"/>
        <v>6300</v>
      </c>
      <c r="J7" s="7">
        <f>J8</f>
        <v>2100</v>
      </c>
      <c r="K7" s="7">
        <f>K8</f>
        <v>2100</v>
      </c>
      <c r="L7" s="85">
        <f>L8</f>
        <v>2100</v>
      </c>
      <c r="M7" s="40"/>
      <c r="N7" s="40"/>
      <c r="O7" s="40"/>
      <c r="P7" s="41"/>
      <c r="Q7" s="42"/>
      <c r="R7" s="41"/>
      <c r="S7" s="40"/>
      <c r="T7" s="40"/>
      <c r="U7" s="43"/>
      <c r="V7" s="43"/>
      <c r="W7" s="44"/>
      <c r="X7" s="45"/>
      <c r="Y7" s="43"/>
      <c r="Z7" s="42"/>
      <c r="AA7" s="45"/>
      <c r="AB7" s="43"/>
      <c r="AC7" s="42"/>
      <c r="AD7" s="45"/>
      <c r="AE7" s="43"/>
      <c r="AF7" s="42"/>
    </row>
    <row r="8" spans="1:32" ht="23.25" hidden="1" customHeight="1" x14ac:dyDescent="0.25">
      <c r="A8" s="336"/>
      <c r="B8" s="328"/>
      <c r="C8" s="18" t="s">
        <v>32</v>
      </c>
      <c r="D8" s="14" t="s">
        <v>74</v>
      </c>
      <c r="E8" s="3" t="s">
        <v>74</v>
      </c>
      <c r="F8" s="3" t="s">
        <v>74</v>
      </c>
      <c r="G8" s="14" t="s">
        <v>74</v>
      </c>
      <c r="H8" s="14"/>
      <c r="I8" s="7">
        <f t="shared" si="0"/>
        <v>6300</v>
      </c>
      <c r="J8" s="64">
        <f>SUM(J9:J12)</f>
        <v>2100</v>
      </c>
      <c r="K8" s="64">
        <f>SUM(K9:K12)</f>
        <v>2100</v>
      </c>
      <c r="L8" s="19">
        <f>SUM(L9:L12)</f>
        <v>2100</v>
      </c>
      <c r="M8" s="46"/>
      <c r="Q8" s="35"/>
      <c r="S8" s="47"/>
      <c r="T8" s="47"/>
      <c r="U8" s="32"/>
      <c r="V8" s="32"/>
      <c r="W8" s="38"/>
      <c r="X8" s="39"/>
      <c r="Y8" s="32"/>
      <c r="AA8" s="39"/>
      <c r="AB8" s="43"/>
      <c r="AD8" s="39"/>
      <c r="AE8" s="43"/>
    </row>
    <row r="9" spans="1:32" s="27" customFormat="1" ht="21.75" hidden="1" customHeight="1" x14ac:dyDescent="0.25">
      <c r="A9" s="321" t="s">
        <v>76</v>
      </c>
      <c r="B9" s="380" t="s">
        <v>121</v>
      </c>
      <c r="C9" s="377" t="s">
        <v>32</v>
      </c>
      <c r="D9" s="26">
        <v>902</v>
      </c>
      <c r="E9" s="4" t="s">
        <v>38</v>
      </c>
      <c r="F9" s="86" t="s">
        <v>46</v>
      </c>
      <c r="G9" s="4" t="s">
        <v>36</v>
      </c>
      <c r="H9" s="4"/>
      <c r="I9" s="7">
        <f t="shared" si="0"/>
        <v>1380</v>
      </c>
      <c r="J9" s="64">
        <v>460</v>
      </c>
      <c r="K9" s="64">
        <v>460</v>
      </c>
      <c r="L9" s="19">
        <v>460</v>
      </c>
      <c r="M9" s="48"/>
      <c r="N9" s="48"/>
      <c r="O9" s="48"/>
      <c r="P9" s="48"/>
      <c r="Q9" s="48"/>
      <c r="R9" s="49"/>
      <c r="S9" s="50"/>
      <c r="T9" s="47"/>
      <c r="U9" s="48"/>
      <c r="V9" s="48"/>
      <c r="W9" s="51"/>
      <c r="X9" s="52"/>
      <c r="Y9" s="53"/>
      <c r="Z9" s="48"/>
      <c r="AA9" s="52"/>
      <c r="AB9" s="53"/>
      <c r="AC9" s="48"/>
      <c r="AD9" s="52"/>
      <c r="AE9" s="53"/>
      <c r="AF9" s="48"/>
    </row>
    <row r="10" spans="1:32" s="27" customFormat="1" ht="21.75" hidden="1" customHeight="1" x14ac:dyDescent="0.25">
      <c r="A10" s="322"/>
      <c r="B10" s="381"/>
      <c r="C10" s="378"/>
      <c r="D10" s="26">
        <v>902</v>
      </c>
      <c r="E10" s="4" t="s">
        <v>38</v>
      </c>
      <c r="F10" s="86" t="s">
        <v>46</v>
      </c>
      <c r="G10" s="4" t="s">
        <v>54</v>
      </c>
      <c r="H10" s="4" t="s">
        <v>154</v>
      </c>
      <c r="I10" s="7">
        <f t="shared" si="0"/>
        <v>0</v>
      </c>
      <c r="J10" s="64"/>
      <c r="K10" s="64"/>
      <c r="L10" s="19"/>
      <c r="M10" s="48"/>
      <c r="N10" s="48"/>
      <c r="O10" s="48"/>
      <c r="P10" s="48"/>
      <c r="Q10" s="48"/>
      <c r="R10" s="49"/>
      <c r="S10" s="50"/>
      <c r="T10" s="47"/>
      <c r="U10" s="48"/>
      <c r="V10" s="48"/>
      <c r="W10" s="51"/>
      <c r="X10" s="52"/>
      <c r="Y10" s="53"/>
      <c r="Z10" s="48"/>
      <c r="AA10" s="52"/>
      <c r="AB10" s="53"/>
      <c r="AC10" s="48"/>
      <c r="AD10" s="52"/>
      <c r="AE10" s="53"/>
      <c r="AF10" s="48"/>
    </row>
    <row r="11" spans="1:32" ht="21.75" hidden="1" customHeight="1" x14ac:dyDescent="0.25">
      <c r="A11" s="323"/>
      <c r="B11" s="382"/>
      <c r="C11" s="379"/>
      <c r="D11" s="14">
        <v>902</v>
      </c>
      <c r="E11" s="3" t="s">
        <v>38</v>
      </c>
      <c r="F11" s="87" t="s">
        <v>46</v>
      </c>
      <c r="G11" s="3" t="s">
        <v>91</v>
      </c>
      <c r="H11" s="3"/>
      <c r="I11" s="7">
        <f t="shared" si="0"/>
        <v>420</v>
      </c>
      <c r="J11" s="64">
        <v>140</v>
      </c>
      <c r="K11" s="64">
        <v>140</v>
      </c>
      <c r="L11" s="19">
        <v>140</v>
      </c>
      <c r="M11" s="46"/>
      <c r="Q11" s="35"/>
      <c r="S11" s="54"/>
      <c r="T11" s="31"/>
      <c r="U11" s="32"/>
      <c r="V11" s="32"/>
      <c r="W11" s="38"/>
      <c r="X11" s="39"/>
      <c r="Z11" s="32"/>
      <c r="AA11" s="39"/>
      <c r="AC11" s="32"/>
      <c r="AD11" s="39"/>
      <c r="AF11" s="32"/>
    </row>
    <row r="12" spans="1:32" s="27" customFormat="1" ht="23.25" hidden="1" customHeight="1" x14ac:dyDescent="0.25">
      <c r="A12" s="4" t="s">
        <v>77</v>
      </c>
      <c r="B12" s="28" t="s">
        <v>95</v>
      </c>
      <c r="C12" s="28" t="s">
        <v>32</v>
      </c>
      <c r="D12" s="26">
        <v>902</v>
      </c>
      <c r="E12" s="4" t="s">
        <v>38</v>
      </c>
      <c r="F12" s="4" t="s">
        <v>46</v>
      </c>
      <c r="G12" s="4" t="s">
        <v>54</v>
      </c>
      <c r="H12" s="4" t="s">
        <v>154</v>
      </c>
      <c r="I12" s="7">
        <f t="shared" si="0"/>
        <v>4500</v>
      </c>
      <c r="J12" s="64">
        <v>1500</v>
      </c>
      <c r="K12" s="64">
        <v>1500</v>
      </c>
      <c r="L12" s="19">
        <v>1500</v>
      </c>
      <c r="M12" s="55"/>
      <c r="N12" s="47"/>
      <c r="O12" s="47"/>
      <c r="P12" s="49"/>
      <c r="Q12" s="48"/>
      <c r="R12" s="49"/>
      <c r="S12" s="50"/>
      <c r="T12" s="47"/>
      <c r="U12" s="48"/>
      <c r="V12" s="48"/>
      <c r="W12" s="51"/>
      <c r="X12" s="52"/>
      <c r="Y12" s="48"/>
      <c r="Z12" s="53"/>
      <c r="AA12" s="52"/>
      <c r="AB12" s="48"/>
      <c r="AC12" s="53"/>
      <c r="AD12" s="52"/>
      <c r="AE12" s="48"/>
      <c r="AF12" s="53"/>
    </row>
    <row r="13" spans="1:32" s="9" customFormat="1" ht="48" customHeight="1" x14ac:dyDescent="0.25">
      <c r="A13" s="81" t="s">
        <v>6</v>
      </c>
      <c r="B13" s="80" t="s">
        <v>139</v>
      </c>
      <c r="C13" s="20" t="s">
        <v>61</v>
      </c>
      <c r="D13" s="15" t="s">
        <v>74</v>
      </c>
      <c r="E13" s="10" t="s">
        <v>74</v>
      </c>
      <c r="F13" s="10" t="s">
        <v>74</v>
      </c>
      <c r="G13" s="15" t="s">
        <v>74</v>
      </c>
      <c r="H13" s="15"/>
      <c r="I13" s="7">
        <v>600</v>
      </c>
      <c r="J13" s="7">
        <v>200</v>
      </c>
      <c r="K13" s="7">
        <v>200</v>
      </c>
      <c r="L13" s="85">
        <v>200</v>
      </c>
      <c r="M13" s="56"/>
      <c r="N13" s="56"/>
      <c r="O13" s="56"/>
      <c r="P13" s="57"/>
      <c r="Q13" s="58"/>
      <c r="R13" s="57"/>
      <c r="S13" s="31"/>
      <c r="T13" s="31"/>
      <c r="U13" s="32"/>
      <c r="V13" s="45"/>
      <c r="W13" s="59"/>
      <c r="X13" s="39"/>
      <c r="Y13" s="43"/>
      <c r="Z13" s="58"/>
      <c r="AA13" s="39"/>
      <c r="AB13" s="45"/>
      <c r="AC13" s="58"/>
      <c r="AD13" s="39"/>
      <c r="AE13" s="45"/>
      <c r="AF13" s="58"/>
    </row>
    <row r="14" spans="1:32" ht="22.5" hidden="1" customHeight="1" x14ac:dyDescent="0.25">
      <c r="A14" s="4" t="s">
        <v>47</v>
      </c>
      <c r="B14" s="28" t="s">
        <v>95</v>
      </c>
      <c r="C14" s="18" t="s">
        <v>32</v>
      </c>
      <c r="D14" s="14">
        <v>902</v>
      </c>
      <c r="E14" s="3" t="s">
        <v>110</v>
      </c>
      <c r="F14" s="3" t="s">
        <v>49</v>
      </c>
      <c r="G14" s="3" t="s">
        <v>53</v>
      </c>
      <c r="H14" s="3" t="s">
        <v>155</v>
      </c>
      <c r="I14" s="7">
        <f t="shared" ref="I14:I45" si="1">SUM(J14:L14)</f>
        <v>4020</v>
      </c>
      <c r="J14" s="64">
        <v>1340</v>
      </c>
      <c r="K14" s="64">
        <v>1340</v>
      </c>
      <c r="L14" s="19">
        <v>1340</v>
      </c>
      <c r="M14" s="46"/>
      <c r="Q14" s="35"/>
      <c r="S14" s="31"/>
      <c r="T14" s="31"/>
      <c r="U14" s="32"/>
      <c r="V14" s="32"/>
      <c r="W14" s="38"/>
      <c r="X14" s="39"/>
      <c r="Y14" s="32"/>
      <c r="AA14" s="39"/>
      <c r="AB14" s="32"/>
      <c r="AD14" s="39"/>
      <c r="AE14" s="32"/>
    </row>
    <row r="15" spans="1:32" ht="39.75" customHeight="1" x14ac:dyDescent="0.25">
      <c r="A15" s="4" t="s">
        <v>79</v>
      </c>
      <c r="B15" s="28" t="s">
        <v>96</v>
      </c>
      <c r="C15" s="18" t="s">
        <v>32</v>
      </c>
      <c r="D15" s="14">
        <v>902</v>
      </c>
      <c r="E15" s="3" t="s">
        <v>110</v>
      </c>
      <c r="F15" s="3" t="s">
        <v>49</v>
      </c>
      <c r="G15" s="3" t="s">
        <v>53</v>
      </c>
      <c r="H15" s="3" t="s">
        <v>155</v>
      </c>
      <c r="I15" s="7">
        <f t="shared" si="1"/>
        <v>600</v>
      </c>
      <c r="J15" s="64">
        <v>200</v>
      </c>
      <c r="K15" s="64">
        <v>200</v>
      </c>
      <c r="L15" s="19">
        <v>200</v>
      </c>
      <c r="M15" s="46"/>
      <c r="Q15" s="35"/>
      <c r="S15" s="31"/>
      <c r="T15" s="31"/>
      <c r="U15" s="32"/>
      <c r="V15" s="32"/>
      <c r="W15" s="38"/>
      <c r="X15" s="39"/>
      <c r="Z15" s="32"/>
      <c r="AA15" s="39"/>
      <c r="AC15" s="32"/>
      <c r="AD15" s="39"/>
      <c r="AF15" s="32"/>
    </row>
    <row r="16" spans="1:32" s="27" customFormat="1" ht="24" hidden="1" customHeight="1" x14ac:dyDescent="0.25">
      <c r="A16" s="4" t="s">
        <v>85</v>
      </c>
      <c r="B16" s="28" t="s">
        <v>120</v>
      </c>
      <c r="C16" s="28" t="s">
        <v>32</v>
      </c>
      <c r="D16" s="26">
        <v>902</v>
      </c>
      <c r="E16" s="4" t="s">
        <v>110</v>
      </c>
      <c r="F16" s="4" t="s">
        <v>48</v>
      </c>
      <c r="G16" s="4" t="s">
        <v>36</v>
      </c>
      <c r="H16" s="4"/>
      <c r="I16" s="7">
        <f t="shared" si="1"/>
        <v>0</v>
      </c>
      <c r="J16" s="64"/>
      <c r="K16" s="64"/>
      <c r="L16" s="19"/>
      <c r="M16" s="55"/>
      <c r="N16" s="47"/>
      <c r="O16" s="47"/>
      <c r="P16" s="49"/>
      <c r="Q16" s="53"/>
      <c r="R16" s="49"/>
      <c r="S16" s="47"/>
      <c r="T16" s="47"/>
      <c r="U16" s="48"/>
      <c r="V16" s="48"/>
      <c r="W16" s="51"/>
      <c r="X16" s="52"/>
      <c r="Y16" s="48"/>
      <c r="Z16" s="53"/>
      <c r="AA16" s="52"/>
      <c r="AB16" s="48"/>
      <c r="AC16" s="53"/>
      <c r="AD16" s="52"/>
      <c r="AE16" s="48"/>
      <c r="AF16" s="53"/>
    </row>
    <row r="17" spans="1:32" ht="23.25" hidden="1" customHeight="1" x14ac:dyDescent="0.25">
      <c r="A17" s="4" t="s">
        <v>86</v>
      </c>
      <c r="B17" s="33" t="s">
        <v>97</v>
      </c>
      <c r="C17" s="88" t="s">
        <v>32</v>
      </c>
      <c r="D17" s="14">
        <v>902</v>
      </c>
      <c r="E17" s="3" t="s">
        <v>110</v>
      </c>
      <c r="F17" s="3" t="s">
        <v>49</v>
      </c>
      <c r="G17" s="3" t="s">
        <v>53</v>
      </c>
      <c r="H17" s="3"/>
      <c r="I17" s="7">
        <f t="shared" si="1"/>
        <v>0</v>
      </c>
      <c r="J17" s="64"/>
      <c r="K17" s="64"/>
      <c r="L17" s="19"/>
      <c r="M17" s="46"/>
      <c r="Q17" s="35"/>
      <c r="S17" s="31"/>
      <c r="T17" s="31"/>
      <c r="U17" s="32"/>
      <c r="V17" s="32"/>
      <c r="W17" s="38"/>
      <c r="X17" s="39"/>
      <c r="AA17" s="39"/>
      <c r="AD17" s="39"/>
    </row>
    <row r="18" spans="1:32" ht="27" hidden="1" customHeight="1" x14ac:dyDescent="0.25">
      <c r="A18" s="4" t="s">
        <v>105</v>
      </c>
      <c r="B18" s="33" t="s">
        <v>104</v>
      </c>
      <c r="C18" s="88" t="s">
        <v>32</v>
      </c>
      <c r="D18" s="14">
        <v>902</v>
      </c>
      <c r="E18" s="3" t="s">
        <v>110</v>
      </c>
      <c r="F18" s="3" t="s">
        <v>49</v>
      </c>
      <c r="G18" s="3" t="s">
        <v>54</v>
      </c>
      <c r="H18" s="3"/>
      <c r="I18" s="7">
        <f t="shared" si="1"/>
        <v>0</v>
      </c>
      <c r="J18" s="64"/>
      <c r="K18" s="64"/>
      <c r="L18" s="19"/>
      <c r="M18" s="46"/>
      <c r="Q18" s="35"/>
      <c r="S18" s="31"/>
      <c r="T18" s="31"/>
      <c r="U18" s="32"/>
      <c r="V18" s="32"/>
      <c r="W18" s="38"/>
      <c r="X18" s="39"/>
      <c r="AA18" s="39"/>
      <c r="AD18" s="39"/>
    </row>
    <row r="19" spans="1:32" s="11" customFormat="1" ht="24.75" hidden="1" customHeight="1" x14ac:dyDescent="0.25">
      <c r="A19" s="389" t="s">
        <v>7</v>
      </c>
      <c r="B19" s="327" t="s">
        <v>145</v>
      </c>
      <c r="C19" s="20" t="s">
        <v>61</v>
      </c>
      <c r="D19" s="15"/>
      <c r="E19" s="10"/>
      <c r="F19" s="10"/>
      <c r="G19" s="15"/>
      <c r="H19" s="15"/>
      <c r="I19" s="7">
        <f t="shared" si="1"/>
        <v>210</v>
      </c>
      <c r="J19" s="7">
        <f>J20</f>
        <v>70</v>
      </c>
      <c r="K19" s="7">
        <f>K20</f>
        <v>70</v>
      </c>
      <c r="L19" s="85">
        <f>L20</f>
        <v>70</v>
      </c>
      <c r="M19" s="40"/>
      <c r="N19" s="40"/>
      <c r="O19" s="40"/>
      <c r="P19" s="41"/>
      <c r="Q19" s="42"/>
      <c r="R19" s="41"/>
      <c r="S19" s="40"/>
      <c r="T19" s="40"/>
      <c r="U19" s="43"/>
      <c r="V19" s="43"/>
      <c r="W19" s="44"/>
      <c r="X19" s="45"/>
      <c r="Y19" s="42"/>
      <c r="Z19" s="42"/>
      <c r="AA19" s="45"/>
      <c r="AB19" s="43"/>
      <c r="AC19" s="42"/>
      <c r="AD19" s="45"/>
      <c r="AE19" s="43"/>
      <c r="AF19" s="42"/>
    </row>
    <row r="20" spans="1:32" s="27" customFormat="1" ht="24.75" hidden="1" customHeight="1" x14ac:dyDescent="0.25">
      <c r="A20" s="391"/>
      <c r="B20" s="328"/>
      <c r="C20" s="28" t="s">
        <v>32</v>
      </c>
      <c r="D20" s="26">
        <v>902</v>
      </c>
      <c r="E20" s="4" t="s">
        <v>38</v>
      </c>
      <c r="F20" s="4" t="s">
        <v>39</v>
      </c>
      <c r="G20" s="4" t="s">
        <v>36</v>
      </c>
      <c r="H20" s="4"/>
      <c r="I20" s="7">
        <f t="shared" si="1"/>
        <v>210</v>
      </c>
      <c r="J20" s="64">
        <v>70</v>
      </c>
      <c r="K20" s="64">
        <v>70</v>
      </c>
      <c r="L20" s="19">
        <v>70</v>
      </c>
      <c r="M20" s="48"/>
      <c r="N20" s="48"/>
      <c r="O20" s="48"/>
      <c r="P20" s="48"/>
      <c r="Q20" s="48"/>
      <c r="R20" s="49"/>
      <c r="S20" s="47"/>
      <c r="T20" s="47"/>
      <c r="U20" s="48"/>
      <c r="V20" s="48"/>
      <c r="W20" s="51"/>
      <c r="X20" s="52"/>
      <c r="Y20" s="53"/>
      <c r="Z20" s="53"/>
      <c r="AA20" s="52"/>
      <c r="AB20" s="48"/>
      <c r="AC20" s="53"/>
      <c r="AD20" s="52"/>
      <c r="AE20" s="48"/>
      <c r="AF20" s="53"/>
    </row>
    <row r="21" spans="1:32" s="9" customFormat="1" ht="24.75" hidden="1" customHeight="1" x14ac:dyDescent="0.25">
      <c r="A21" s="389" t="s">
        <v>8</v>
      </c>
      <c r="B21" s="327" t="s">
        <v>3</v>
      </c>
      <c r="C21" s="75" t="s">
        <v>61</v>
      </c>
      <c r="D21" s="15" t="s">
        <v>74</v>
      </c>
      <c r="E21" s="10" t="s">
        <v>74</v>
      </c>
      <c r="F21" s="10" t="s">
        <v>74</v>
      </c>
      <c r="G21" s="15" t="s">
        <v>74</v>
      </c>
      <c r="H21" s="15"/>
      <c r="I21" s="7">
        <f t="shared" si="1"/>
        <v>4416</v>
      </c>
      <c r="J21" s="7">
        <f>SUM(J22:J23)</f>
        <v>2072</v>
      </c>
      <c r="K21" s="7">
        <f>SUM(K22:K23)</f>
        <v>1172</v>
      </c>
      <c r="L21" s="85">
        <f>SUM(L22:L23)</f>
        <v>1172</v>
      </c>
      <c r="M21" s="56"/>
      <c r="N21" s="56"/>
      <c r="O21" s="56"/>
      <c r="P21" s="57"/>
      <c r="Q21" s="58"/>
      <c r="R21" s="57"/>
      <c r="S21" s="31"/>
      <c r="T21" s="31"/>
      <c r="U21" s="32"/>
      <c r="V21" s="45"/>
      <c r="W21" s="59"/>
      <c r="X21" s="39"/>
      <c r="Y21" s="42"/>
      <c r="Z21" s="58"/>
      <c r="AA21" s="39"/>
      <c r="AB21" s="45"/>
      <c r="AC21" s="58"/>
      <c r="AD21" s="39"/>
      <c r="AE21" s="45"/>
      <c r="AF21" s="58"/>
    </row>
    <row r="22" spans="1:32" ht="22.5" hidden="1" customHeight="1" x14ac:dyDescent="0.25">
      <c r="A22" s="390"/>
      <c r="B22" s="357"/>
      <c r="C22" s="33" t="s">
        <v>33</v>
      </c>
      <c r="D22" s="14" t="s">
        <v>74</v>
      </c>
      <c r="E22" s="3" t="s">
        <v>74</v>
      </c>
      <c r="F22" s="3" t="s">
        <v>74</v>
      </c>
      <c r="G22" s="14" t="s">
        <v>74</v>
      </c>
      <c r="H22" s="14"/>
      <c r="I22" s="7">
        <f t="shared" si="1"/>
        <v>3480.6000000000004</v>
      </c>
      <c r="J22" s="64">
        <f>J24+J27+J31</f>
        <v>1160.2</v>
      </c>
      <c r="K22" s="64">
        <f>K24+K27+K31</f>
        <v>1160.2</v>
      </c>
      <c r="L22" s="19">
        <f>L24+L27+L31</f>
        <v>1160.2</v>
      </c>
      <c r="Q22" s="35"/>
      <c r="S22" s="31"/>
      <c r="T22" s="31"/>
      <c r="U22" s="32"/>
      <c r="V22" s="32"/>
      <c r="W22" s="38"/>
      <c r="X22" s="39"/>
      <c r="AA22" s="39"/>
      <c r="AB22" s="32"/>
      <c r="AD22" s="39"/>
      <c r="AE22" s="32"/>
    </row>
    <row r="23" spans="1:32" ht="22.5" hidden="1" customHeight="1" x14ac:dyDescent="0.25">
      <c r="A23" s="391"/>
      <c r="B23" s="328"/>
      <c r="C23" s="33" t="s">
        <v>32</v>
      </c>
      <c r="D23" s="14" t="s">
        <v>74</v>
      </c>
      <c r="E23" s="3" t="s">
        <v>74</v>
      </c>
      <c r="F23" s="3" t="s">
        <v>74</v>
      </c>
      <c r="G23" s="14" t="s">
        <v>74</v>
      </c>
      <c r="H23" s="14"/>
      <c r="I23" s="7">
        <f t="shared" si="1"/>
        <v>935.39999999999986</v>
      </c>
      <c r="J23" s="64">
        <f>J26+J28+J30+J32+J29+J25</f>
        <v>911.8</v>
      </c>
      <c r="K23" s="64">
        <f>K26+K28+K30+K32</f>
        <v>11.8</v>
      </c>
      <c r="L23" s="19">
        <f>L26+L28+L30+L32</f>
        <v>11.8</v>
      </c>
      <c r="Q23" s="35"/>
      <c r="S23" s="31"/>
      <c r="T23" s="31"/>
      <c r="U23" s="32"/>
      <c r="V23" s="32"/>
      <c r="W23" s="38"/>
      <c r="X23" s="39"/>
      <c r="AA23" s="39"/>
      <c r="AD23" s="39"/>
    </row>
    <row r="24" spans="1:32" ht="24" hidden="1" customHeight="1" x14ac:dyDescent="0.25">
      <c r="A24" s="321" t="s">
        <v>82</v>
      </c>
      <c r="B24" s="383" t="s">
        <v>80</v>
      </c>
      <c r="C24" s="33" t="s">
        <v>33</v>
      </c>
      <c r="D24" s="14">
        <v>902</v>
      </c>
      <c r="E24" s="3" t="s">
        <v>110</v>
      </c>
      <c r="F24" s="3" t="s">
        <v>66</v>
      </c>
      <c r="G24" s="3" t="s">
        <v>53</v>
      </c>
      <c r="H24" s="3"/>
      <c r="I24" s="7">
        <f t="shared" si="1"/>
        <v>0</v>
      </c>
      <c r="J24" s="64"/>
      <c r="K24" s="64"/>
      <c r="L24" s="19"/>
      <c r="Q24" s="35"/>
      <c r="S24" s="31"/>
      <c r="T24" s="31"/>
      <c r="U24" s="32"/>
      <c r="V24" s="32"/>
      <c r="W24" s="60"/>
      <c r="X24" s="39"/>
      <c r="AA24" s="39"/>
      <c r="AD24" s="39"/>
    </row>
    <row r="25" spans="1:32" ht="24" hidden="1" customHeight="1" x14ac:dyDescent="0.25">
      <c r="A25" s="322"/>
      <c r="B25" s="384"/>
      <c r="C25" s="370" t="s">
        <v>32</v>
      </c>
      <c r="D25" s="14">
        <v>902</v>
      </c>
      <c r="E25" s="3" t="s">
        <v>110</v>
      </c>
      <c r="F25" s="3" t="s">
        <v>50</v>
      </c>
      <c r="G25" s="3" t="s">
        <v>53</v>
      </c>
      <c r="H25" s="3" t="s">
        <v>156</v>
      </c>
      <c r="I25" s="7">
        <f t="shared" si="1"/>
        <v>700</v>
      </c>
      <c r="J25" s="64">
        <v>700</v>
      </c>
      <c r="K25" s="64"/>
      <c r="L25" s="19"/>
      <c r="Q25" s="35"/>
      <c r="S25" s="31"/>
      <c r="T25" s="31"/>
      <c r="U25" s="32"/>
      <c r="V25" s="32"/>
      <c r="W25" s="60"/>
      <c r="X25" s="39"/>
      <c r="AA25" s="39"/>
      <c r="AD25" s="39"/>
    </row>
    <row r="26" spans="1:32" ht="24.75" hidden="1" customHeight="1" x14ac:dyDescent="0.25">
      <c r="A26" s="323"/>
      <c r="B26" s="385"/>
      <c r="C26" s="371"/>
      <c r="D26" s="14">
        <v>902</v>
      </c>
      <c r="E26" s="3" t="s">
        <v>110</v>
      </c>
      <c r="F26" s="3" t="s">
        <v>52</v>
      </c>
      <c r="G26" s="3" t="s">
        <v>53</v>
      </c>
      <c r="H26" s="3"/>
      <c r="I26" s="7">
        <f t="shared" si="1"/>
        <v>0</v>
      </c>
      <c r="J26" s="64"/>
      <c r="K26" s="64"/>
      <c r="L26" s="19"/>
      <c r="Q26" s="35"/>
      <c r="S26" s="31"/>
      <c r="T26" s="31"/>
      <c r="U26" s="32"/>
      <c r="V26" s="32"/>
      <c r="W26" s="60"/>
      <c r="X26" s="39"/>
      <c r="AA26" s="39"/>
      <c r="AD26" s="39"/>
    </row>
    <row r="27" spans="1:32" ht="22.5" hidden="1" customHeight="1" x14ac:dyDescent="0.25">
      <c r="A27" s="321" t="s">
        <v>83</v>
      </c>
      <c r="B27" s="383" t="s">
        <v>81</v>
      </c>
      <c r="C27" s="33" t="s">
        <v>33</v>
      </c>
      <c r="D27" s="14">
        <v>902</v>
      </c>
      <c r="E27" s="3" t="s">
        <v>110</v>
      </c>
      <c r="F27" s="3" t="s">
        <v>66</v>
      </c>
      <c r="G27" s="3" t="s">
        <v>53</v>
      </c>
      <c r="H27" s="3"/>
      <c r="I27" s="7">
        <f t="shared" si="1"/>
        <v>0</v>
      </c>
      <c r="J27" s="64"/>
      <c r="K27" s="64"/>
      <c r="L27" s="19"/>
      <c r="Q27" s="35"/>
      <c r="S27" s="31"/>
      <c r="T27" s="31"/>
      <c r="U27" s="32"/>
      <c r="V27" s="32"/>
      <c r="W27" s="38"/>
      <c r="X27" s="39"/>
      <c r="Z27" s="32"/>
      <c r="AA27" s="39"/>
      <c r="AC27" s="32"/>
      <c r="AD27" s="39"/>
      <c r="AF27" s="32"/>
    </row>
    <row r="28" spans="1:32" ht="23.25" hidden="1" customHeight="1" x14ac:dyDescent="0.25">
      <c r="A28" s="322"/>
      <c r="B28" s="384"/>
      <c r="C28" s="370" t="s">
        <v>32</v>
      </c>
      <c r="D28" s="14">
        <v>902</v>
      </c>
      <c r="E28" s="3" t="s">
        <v>110</v>
      </c>
      <c r="F28" s="3" t="s">
        <v>52</v>
      </c>
      <c r="G28" s="3" t="s">
        <v>53</v>
      </c>
      <c r="H28" s="3"/>
      <c r="I28" s="7">
        <f t="shared" si="1"/>
        <v>0</v>
      </c>
      <c r="J28" s="64"/>
      <c r="K28" s="64"/>
      <c r="L28" s="19"/>
      <c r="Q28" s="35"/>
      <c r="S28" s="31"/>
      <c r="T28" s="31"/>
      <c r="U28" s="32"/>
      <c r="V28" s="32"/>
      <c r="W28" s="38"/>
      <c r="X28" s="39"/>
      <c r="Y28" s="32"/>
      <c r="AA28" s="39"/>
      <c r="AB28" s="32"/>
      <c r="AD28" s="39"/>
      <c r="AE28" s="32"/>
    </row>
    <row r="29" spans="1:32" ht="23.25" hidden="1" customHeight="1" x14ac:dyDescent="0.25">
      <c r="A29" s="323"/>
      <c r="B29" s="385"/>
      <c r="C29" s="371"/>
      <c r="D29" s="14">
        <v>902</v>
      </c>
      <c r="E29" s="3" t="s">
        <v>110</v>
      </c>
      <c r="F29" s="3" t="s">
        <v>50</v>
      </c>
      <c r="G29" s="3" t="s">
        <v>53</v>
      </c>
      <c r="H29" s="3"/>
      <c r="I29" s="7">
        <f t="shared" si="1"/>
        <v>0</v>
      </c>
      <c r="J29" s="64"/>
      <c r="K29" s="64"/>
      <c r="L29" s="19"/>
      <c r="Q29" s="35"/>
      <c r="S29" s="31"/>
      <c r="T29" s="31"/>
      <c r="U29" s="32"/>
      <c r="V29" s="32"/>
      <c r="W29" s="38"/>
      <c r="X29" s="39"/>
      <c r="Y29" s="32"/>
      <c r="AA29" s="39"/>
      <c r="AB29" s="32"/>
      <c r="AD29" s="39"/>
      <c r="AE29" s="32"/>
    </row>
    <row r="30" spans="1:32" ht="50.25" hidden="1" customHeight="1" x14ac:dyDescent="0.25">
      <c r="A30" s="4" t="s">
        <v>9</v>
      </c>
      <c r="B30" s="18" t="s">
        <v>84</v>
      </c>
      <c r="C30" s="33" t="s">
        <v>32</v>
      </c>
      <c r="D30" s="14">
        <v>902</v>
      </c>
      <c r="E30" s="3" t="s">
        <v>110</v>
      </c>
      <c r="F30" s="3" t="s">
        <v>50</v>
      </c>
      <c r="G30" s="3" t="s">
        <v>53</v>
      </c>
      <c r="H30" s="3" t="s">
        <v>156</v>
      </c>
      <c r="I30" s="7">
        <f t="shared" si="1"/>
        <v>200</v>
      </c>
      <c r="J30" s="64">
        <v>200</v>
      </c>
      <c r="K30" s="64"/>
      <c r="L30" s="19"/>
      <c r="Q30" s="35"/>
      <c r="S30" s="31"/>
      <c r="T30" s="31"/>
      <c r="U30" s="32"/>
      <c r="V30" s="32"/>
      <c r="W30" s="38"/>
      <c r="X30" s="39"/>
      <c r="Y30" s="32"/>
      <c r="AA30" s="39"/>
      <c r="AD30" s="39"/>
    </row>
    <row r="31" spans="1:32" ht="22.5" hidden="1" customHeight="1" x14ac:dyDescent="0.25">
      <c r="A31" s="321" t="s">
        <v>78</v>
      </c>
      <c r="B31" s="383" t="s">
        <v>117</v>
      </c>
      <c r="C31" s="33" t="s">
        <v>33</v>
      </c>
      <c r="D31" s="14">
        <v>902</v>
      </c>
      <c r="E31" s="3" t="s">
        <v>38</v>
      </c>
      <c r="F31" s="3" t="s">
        <v>51</v>
      </c>
      <c r="G31" s="3" t="s">
        <v>54</v>
      </c>
      <c r="H31" s="3"/>
      <c r="I31" s="7">
        <f t="shared" si="1"/>
        <v>3480.6000000000004</v>
      </c>
      <c r="J31" s="64">
        <v>1160.2</v>
      </c>
      <c r="K31" s="64">
        <v>1160.2</v>
      </c>
      <c r="L31" s="19">
        <v>1160.2</v>
      </c>
      <c r="Q31" s="35"/>
      <c r="S31" s="31"/>
      <c r="T31" s="31"/>
      <c r="U31" s="32"/>
      <c r="V31" s="32"/>
      <c r="W31" s="38"/>
      <c r="X31" s="39"/>
      <c r="AA31" s="39"/>
      <c r="AD31" s="39"/>
    </row>
    <row r="32" spans="1:32" ht="23.25" hidden="1" customHeight="1" x14ac:dyDescent="0.25">
      <c r="A32" s="323"/>
      <c r="B32" s="385"/>
      <c r="C32" s="33" t="s">
        <v>32</v>
      </c>
      <c r="D32" s="14">
        <v>902</v>
      </c>
      <c r="E32" s="3" t="s">
        <v>38</v>
      </c>
      <c r="F32" s="3" t="s">
        <v>52</v>
      </c>
      <c r="G32" s="3" t="s">
        <v>54</v>
      </c>
      <c r="H32" s="3" t="s">
        <v>154</v>
      </c>
      <c r="I32" s="7">
        <f t="shared" si="1"/>
        <v>35.400000000000006</v>
      </c>
      <c r="J32" s="64">
        <v>11.8</v>
      </c>
      <c r="K32" s="64">
        <v>11.8</v>
      </c>
      <c r="L32" s="19">
        <v>11.8</v>
      </c>
      <c r="Q32" s="35"/>
      <c r="S32" s="31"/>
      <c r="T32" s="31"/>
      <c r="U32" s="32"/>
      <c r="V32" s="32"/>
      <c r="W32" s="38"/>
      <c r="X32" s="39"/>
      <c r="Y32" s="32"/>
      <c r="AA32" s="39"/>
      <c r="AB32" s="32"/>
      <c r="AD32" s="39"/>
      <c r="AE32" s="32"/>
    </row>
    <row r="33" spans="1:32" ht="23.25" hidden="1" customHeight="1" x14ac:dyDescent="0.25">
      <c r="A33" s="321" t="s">
        <v>118</v>
      </c>
      <c r="B33" s="386" t="s">
        <v>137</v>
      </c>
      <c r="C33" s="33" t="s">
        <v>33</v>
      </c>
      <c r="D33" s="14">
        <v>902</v>
      </c>
      <c r="E33" s="3" t="s">
        <v>110</v>
      </c>
      <c r="F33" s="3" t="s">
        <v>51</v>
      </c>
      <c r="G33" s="3" t="s">
        <v>54</v>
      </c>
      <c r="H33" s="3"/>
      <c r="I33" s="7">
        <f t="shared" si="1"/>
        <v>0</v>
      </c>
      <c r="J33" s="64"/>
      <c r="K33" s="64"/>
      <c r="L33" s="19"/>
      <c r="Q33" s="35"/>
      <c r="S33" s="31"/>
      <c r="T33" s="31"/>
      <c r="U33" s="32"/>
      <c r="V33" s="32"/>
      <c r="W33" s="38"/>
      <c r="X33" s="39"/>
      <c r="Y33" s="32"/>
      <c r="AA33" s="39"/>
      <c r="AB33" s="32"/>
      <c r="AD33" s="39"/>
      <c r="AE33" s="32"/>
    </row>
    <row r="34" spans="1:32" ht="23.25" hidden="1" customHeight="1" x14ac:dyDescent="0.25">
      <c r="A34" s="322"/>
      <c r="B34" s="387"/>
      <c r="C34" s="33" t="s">
        <v>32</v>
      </c>
      <c r="D34" s="14">
        <v>902</v>
      </c>
      <c r="E34" s="3" t="s">
        <v>110</v>
      </c>
      <c r="F34" s="3" t="s">
        <v>52</v>
      </c>
      <c r="G34" s="3" t="s">
        <v>54</v>
      </c>
      <c r="H34" s="3"/>
      <c r="I34" s="7">
        <f t="shared" si="1"/>
        <v>0</v>
      </c>
      <c r="J34" s="64"/>
      <c r="K34" s="64"/>
      <c r="L34" s="19"/>
      <c r="Q34" s="35"/>
      <c r="S34" s="31"/>
      <c r="T34" s="31"/>
      <c r="U34" s="32"/>
      <c r="V34" s="32"/>
      <c r="W34" s="38"/>
      <c r="X34" s="39"/>
      <c r="Y34" s="32"/>
      <c r="AA34" s="39"/>
      <c r="AB34" s="32"/>
      <c r="AD34" s="39"/>
      <c r="AE34" s="32"/>
    </row>
    <row r="35" spans="1:32" ht="23.25" hidden="1" customHeight="1" x14ac:dyDescent="0.25">
      <c r="A35" s="322"/>
      <c r="B35" s="387"/>
      <c r="C35" s="33" t="s">
        <v>33</v>
      </c>
      <c r="D35" s="14">
        <v>902</v>
      </c>
      <c r="E35" s="3" t="s">
        <v>110</v>
      </c>
      <c r="F35" s="3" t="s">
        <v>51</v>
      </c>
      <c r="G35" s="3" t="s">
        <v>138</v>
      </c>
      <c r="H35" s="3"/>
      <c r="I35" s="7">
        <f t="shared" si="1"/>
        <v>0</v>
      </c>
      <c r="J35" s="64"/>
      <c r="K35" s="64"/>
      <c r="L35" s="19"/>
      <c r="Q35" s="35"/>
      <c r="S35" s="31"/>
      <c r="T35" s="31"/>
      <c r="U35" s="32"/>
      <c r="V35" s="32"/>
      <c r="W35" s="38"/>
      <c r="X35" s="39"/>
      <c r="Y35" s="32"/>
      <c r="AA35" s="39"/>
      <c r="AB35" s="32"/>
      <c r="AD35" s="39"/>
      <c r="AE35" s="32"/>
    </row>
    <row r="36" spans="1:32" ht="23.25" hidden="1" customHeight="1" x14ac:dyDescent="0.25">
      <c r="A36" s="323"/>
      <c r="B36" s="388"/>
      <c r="C36" s="33" t="s">
        <v>32</v>
      </c>
      <c r="D36" s="14">
        <v>902</v>
      </c>
      <c r="E36" s="3" t="s">
        <v>110</v>
      </c>
      <c r="F36" s="3" t="s">
        <v>52</v>
      </c>
      <c r="G36" s="3" t="s">
        <v>138</v>
      </c>
      <c r="H36" s="3" t="s">
        <v>154</v>
      </c>
      <c r="I36" s="7">
        <f t="shared" si="1"/>
        <v>0</v>
      </c>
      <c r="J36" s="64"/>
      <c r="K36" s="64"/>
      <c r="L36" s="19"/>
      <c r="Q36" s="35"/>
      <c r="S36" s="31"/>
      <c r="T36" s="31"/>
      <c r="U36" s="32"/>
      <c r="V36" s="32"/>
      <c r="W36" s="38"/>
      <c r="X36" s="39"/>
      <c r="Y36" s="32"/>
      <c r="AA36" s="39"/>
      <c r="AB36" s="32"/>
      <c r="AD36" s="39"/>
      <c r="AE36" s="32"/>
    </row>
    <row r="37" spans="1:32" s="9" customFormat="1" ht="22.5" hidden="1" customHeight="1" x14ac:dyDescent="0.25">
      <c r="A37" s="389" t="s">
        <v>10</v>
      </c>
      <c r="B37" s="327" t="s">
        <v>4</v>
      </c>
      <c r="C37" s="75" t="s">
        <v>61</v>
      </c>
      <c r="D37" s="15" t="s">
        <v>74</v>
      </c>
      <c r="E37" s="10" t="s">
        <v>74</v>
      </c>
      <c r="F37" s="10" t="s">
        <v>74</v>
      </c>
      <c r="G37" s="15" t="s">
        <v>74</v>
      </c>
      <c r="H37" s="15"/>
      <c r="I37" s="7">
        <f t="shared" si="1"/>
        <v>551507</v>
      </c>
      <c r="J37" s="7">
        <f>SUM(J38:J39)</f>
        <v>246611.3</v>
      </c>
      <c r="K37" s="7">
        <f>SUM(K38:K39)</f>
        <v>99134.399999999994</v>
      </c>
      <c r="L37" s="85">
        <f>SUM(L38:L39)</f>
        <v>205761.3</v>
      </c>
      <c r="M37" s="56"/>
      <c r="N37" s="56"/>
      <c r="O37" s="56"/>
      <c r="P37" s="57"/>
      <c r="Q37" s="58"/>
      <c r="R37" s="57"/>
      <c r="S37" s="31"/>
      <c r="T37" s="31"/>
      <c r="U37" s="32"/>
      <c r="V37" s="45"/>
      <c r="W37" s="59"/>
      <c r="X37" s="39"/>
      <c r="Y37" s="43"/>
      <c r="Z37" s="58"/>
      <c r="AA37" s="39"/>
      <c r="AB37" s="45"/>
      <c r="AC37" s="58"/>
      <c r="AD37" s="39"/>
      <c r="AE37" s="45"/>
      <c r="AF37" s="58"/>
    </row>
    <row r="38" spans="1:32" ht="25.5" hidden="1" customHeight="1" x14ac:dyDescent="0.25">
      <c r="A38" s="390"/>
      <c r="B38" s="357"/>
      <c r="C38" s="33" t="s">
        <v>33</v>
      </c>
      <c r="D38" s="14" t="s">
        <v>74</v>
      </c>
      <c r="E38" s="3" t="s">
        <v>74</v>
      </c>
      <c r="F38" s="3" t="s">
        <v>74</v>
      </c>
      <c r="G38" s="14" t="s">
        <v>74</v>
      </c>
      <c r="H38" s="14"/>
      <c r="I38" s="6">
        <f t="shared" si="1"/>
        <v>537861.30000000005</v>
      </c>
      <c r="J38" s="64">
        <f>J40+J42+J46+J48+J50+J56+J58+J61+J73+J53+J69+J76+J79</f>
        <v>240604.4</v>
      </c>
      <c r="K38" s="64">
        <f>K40+K42+K46+K48+K50+K56+K58+K61+K73+K53+K69+K76+K79</f>
        <v>97256.9</v>
      </c>
      <c r="L38" s="64">
        <f>L40+L42+L46+L48+L50+L56+L58+L61+L73+L53+L69+L76+L79</f>
        <v>200000</v>
      </c>
      <c r="Q38" s="35"/>
      <c r="S38" s="47"/>
      <c r="T38" s="47"/>
      <c r="U38" s="32"/>
      <c r="V38" s="32"/>
      <c r="W38" s="38"/>
      <c r="X38" s="39"/>
      <c r="Y38" s="32"/>
      <c r="AA38" s="39"/>
      <c r="AB38" s="32"/>
      <c r="AD38" s="39"/>
      <c r="AE38" s="32"/>
    </row>
    <row r="39" spans="1:32" ht="26.25" hidden="1" customHeight="1" x14ac:dyDescent="0.25">
      <c r="A39" s="391"/>
      <c r="B39" s="328"/>
      <c r="C39" s="33" t="s">
        <v>32</v>
      </c>
      <c r="D39" s="14" t="s">
        <v>74</v>
      </c>
      <c r="E39" s="3" t="s">
        <v>74</v>
      </c>
      <c r="F39" s="3" t="s">
        <v>74</v>
      </c>
      <c r="G39" s="14" t="s">
        <v>74</v>
      </c>
      <c r="H39" s="14"/>
      <c r="I39" s="6">
        <f t="shared" si="1"/>
        <v>13645.7</v>
      </c>
      <c r="J39" s="64">
        <f>J41+J43+J45+J47+J49+J51+J52+J54+J57+J59+J60+J63+J64+J65+J66+J72+J67+J68+J70+J71+J74+J75+J77+J78+J80</f>
        <v>6006.9</v>
      </c>
      <c r="K39" s="64">
        <f>K41+K43+K45+K47+K49+K51+K52+K54+K57+K59+K60+K63+K64+K65+K66+K72+K67+K68+K70+K71+K74+K75+K77+K78+K80</f>
        <v>1877.5</v>
      </c>
      <c r="L39" s="64">
        <f>L41+L43+L45+L47+L49+L51+L52+L54+L57+L59+L60+L63+L64+L65+L66+L72+L67+L68+L70+L71+L74+L75+L77+L78+L80</f>
        <v>5761.3</v>
      </c>
      <c r="Q39" s="35"/>
      <c r="S39" s="47"/>
      <c r="T39" s="47"/>
      <c r="U39" s="32"/>
      <c r="V39" s="32"/>
      <c r="W39" s="38"/>
      <c r="X39" s="39"/>
      <c r="Y39" s="32"/>
      <c r="AA39" s="39"/>
      <c r="AB39" s="32"/>
      <c r="AD39" s="39"/>
      <c r="AE39" s="32"/>
    </row>
    <row r="40" spans="1:32" ht="32.25" hidden="1" customHeight="1" x14ac:dyDescent="0.25">
      <c r="A40" s="321" t="s">
        <v>11</v>
      </c>
      <c r="B40" s="377" t="s">
        <v>44</v>
      </c>
      <c r="C40" s="33" t="s">
        <v>33</v>
      </c>
      <c r="D40" s="14">
        <v>902</v>
      </c>
      <c r="E40" s="3" t="s">
        <v>38</v>
      </c>
      <c r="F40" s="4" t="s">
        <v>55</v>
      </c>
      <c r="G40" s="3" t="s">
        <v>56</v>
      </c>
      <c r="H40" s="3"/>
      <c r="I40" s="6">
        <f t="shared" si="1"/>
        <v>0</v>
      </c>
      <c r="J40" s="19"/>
      <c r="K40" s="19"/>
      <c r="L40" s="19"/>
      <c r="Q40" s="35"/>
      <c r="U40" s="32"/>
      <c r="X40" s="39"/>
      <c r="AA40" s="39"/>
      <c r="AD40" s="39"/>
    </row>
    <row r="41" spans="1:32" ht="30.75" hidden="1" customHeight="1" x14ac:dyDescent="0.25">
      <c r="A41" s="323"/>
      <c r="B41" s="379"/>
      <c r="C41" s="33" t="s">
        <v>32</v>
      </c>
      <c r="D41" s="14">
        <v>902</v>
      </c>
      <c r="E41" s="3" t="s">
        <v>38</v>
      </c>
      <c r="F41" s="4" t="s">
        <v>59</v>
      </c>
      <c r="G41" s="3" t="s">
        <v>56</v>
      </c>
      <c r="H41" s="3"/>
      <c r="I41" s="6">
        <f t="shared" si="1"/>
        <v>0</v>
      </c>
      <c r="J41" s="19"/>
      <c r="K41" s="19"/>
      <c r="L41" s="19"/>
      <c r="Q41" s="35"/>
      <c r="X41" s="39"/>
    </row>
    <row r="42" spans="1:32" ht="24" hidden="1" customHeight="1" x14ac:dyDescent="0.25">
      <c r="A42" s="321" t="s">
        <v>12</v>
      </c>
      <c r="B42" s="383" t="s">
        <v>45</v>
      </c>
      <c r="C42" s="33" t="s">
        <v>33</v>
      </c>
      <c r="D42" s="14">
        <v>902</v>
      </c>
      <c r="E42" s="3" t="s">
        <v>38</v>
      </c>
      <c r="F42" s="4" t="s">
        <v>55</v>
      </c>
      <c r="G42" s="3" t="s">
        <v>56</v>
      </c>
      <c r="H42" s="3"/>
      <c r="I42" s="6">
        <f t="shared" si="1"/>
        <v>0</v>
      </c>
      <c r="J42" s="19"/>
      <c r="K42" s="19"/>
      <c r="L42" s="19"/>
      <c r="Q42" s="35"/>
    </row>
    <row r="43" spans="1:32" ht="22.5" hidden="1" customHeight="1" x14ac:dyDescent="0.25">
      <c r="A43" s="322"/>
      <c r="B43" s="384"/>
      <c r="C43" s="370" t="s">
        <v>32</v>
      </c>
      <c r="D43" s="14">
        <v>902</v>
      </c>
      <c r="E43" s="3" t="s">
        <v>38</v>
      </c>
      <c r="F43" s="4" t="s">
        <v>59</v>
      </c>
      <c r="G43" s="3" t="s">
        <v>56</v>
      </c>
      <c r="H43" s="3"/>
      <c r="I43" s="6">
        <f t="shared" si="1"/>
        <v>0</v>
      </c>
      <c r="J43" s="19"/>
      <c r="K43" s="19"/>
      <c r="L43" s="19"/>
      <c r="Q43" s="35"/>
    </row>
    <row r="44" spans="1:32" ht="22.5" hidden="1" customHeight="1" x14ac:dyDescent="0.25">
      <c r="A44" s="322"/>
      <c r="B44" s="384"/>
      <c r="C44" s="392"/>
      <c r="D44" s="14">
        <v>902</v>
      </c>
      <c r="E44" s="3" t="s">
        <v>38</v>
      </c>
      <c r="F44" s="4" t="s">
        <v>58</v>
      </c>
      <c r="G44" s="3" t="s">
        <v>56</v>
      </c>
      <c r="H44" s="3"/>
      <c r="I44" s="6">
        <f t="shared" si="1"/>
        <v>0</v>
      </c>
      <c r="J44" s="64"/>
      <c r="K44" s="64"/>
      <c r="L44" s="19"/>
      <c r="Q44" s="35"/>
    </row>
    <row r="45" spans="1:32" ht="22.5" hidden="1" customHeight="1" x14ac:dyDescent="0.25">
      <c r="A45" s="323"/>
      <c r="B45" s="385"/>
      <c r="C45" s="371"/>
      <c r="D45" s="14">
        <v>902</v>
      </c>
      <c r="E45" s="3" t="s">
        <v>38</v>
      </c>
      <c r="F45" s="4" t="s">
        <v>58</v>
      </c>
      <c r="G45" s="3" t="s">
        <v>54</v>
      </c>
      <c r="H45" s="3" t="s">
        <v>154</v>
      </c>
      <c r="I45" s="6">
        <f t="shared" si="1"/>
        <v>0</v>
      </c>
      <c r="J45" s="64"/>
      <c r="K45" s="64"/>
      <c r="L45" s="19"/>
      <c r="Q45" s="35"/>
    </row>
    <row r="46" spans="1:32" ht="22.5" hidden="1" customHeight="1" x14ac:dyDescent="0.25">
      <c r="A46" s="321" t="s">
        <v>13</v>
      </c>
      <c r="B46" s="377" t="s">
        <v>98</v>
      </c>
      <c r="C46" s="33" t="s">
        <v>33</v>
      </c>
      <c r="D46" s="14">
        <v>902</v>
      </c>
      <c r="E46" s="3" t="s">
        <v>38</v>
      </c>
      <c r="F46" s="4" t="s">
        <v>92</v>
      </c>
      <c r="G46" s="14">
        <v>612</v>
      </c>
      <c r="H46" s="14"/>
      <c r="I46" s="6">
        <f t="shared" ref="I46:I77" si="2">SUM(J46:L46)</f>
        <v>0</v>
      </c>
      <c r="J46" s="64"/>
      <c r="K46" s="64"/>
      <c r="L46" s="19"/>
      <c r="Q46" s="35"/>
    </row>
    <row r="47" spans="1:32" ht="24" hidden="1" customHeight="1" x14ac:dyDescent="0.25">
      <c r="A47" s="323"/>
      <c r="B47" s="379"/>
      <c r="C47" s="33" t="s">
        <v>32</v>
      </c>
      <c r="D47" s="14">
        <v>902</v>
      </c>
      <c r="E47" s="3" t="s">
        <v>38</v>
      </c>
      <c r="F47" s="4" t="s">
        <v>57</v>
      </c>
      <c r="G47" s="3" t="s">
        <v>54</v>
      </c>
      <c r="H47" s="3"/>
      <c r="I47" s="6">
        <f t="shared" si="2"/>
        <v>0</v>
      </c>
      <c r="J47" s="64"/>
      <c r="K47" s="64"/>
      <c r="L47" s="19"/>
      <c r="Q47" s="35"/>
    </row>
    <row r="48" spans="1:32" ht="19.5" hidden="1" customHeight="1" x14ac:dyDescent="0.25">
      <c r="A48" s="321" t="s">
        <v>14</v>
      </c>
      <c r="B48" s="377" t="s">
        <v>99</v>
      </c>
      <c r="C48" s="33" t="s">
        <v>33</v>
      </c>
      <c r="D48" s="14">
        <v>902</v>
      </c>
      <c r="E48" s="3" t="s">
        <v>38</v>
      </c>
      <c r="F48" s="4" t="s">
        <v>92</v>
      </c>
      <c r="G48" s="14">
        <v>612</v>
      </c>
      <c r="H48" s="14"/>
      <c r="I48" s="6">
        <f t="shared" si="2"/>
        <v>0</v>
      </c>
      <c r="J48" s="64"/>
      <c r="K48" s="64"/>
      <c r="L48" s="19"/>
      <c r="Q48" s="35"/>
    </row>
    <row r="49" spans="1:17" ht="19.5" hidden="1" customHeight="1" x14ac:dyDescent="0.25">
      <c r="A49" s="323"/>
      <c r="B49" s="379"/>
      <c r="C49" s="33" t="s">
        <v>32</v>
      </c>
      <c r="D49" s="14">
        <v>902</v>
      </c>
      <c r="E49" s="3" t="s">
        <v>38</v>
      </c>
      <c r="F49" s="4" t="s">
        <v>57</v>
      </c>
      <c r="G49" s="3" t="s">
        <v>54</v>
      </c>
      <c r="H49" s="3"/>
      <c r="I49" s="6">
        <f t="shared" si="2"/>
        <v>0</v>
      </c>
      <c r="J49" s="64"/>
      <c r="K49" s="64"/>
      <c r="L49" s="19"/>
      <c r="Q49" s="35"/>
    </row>
    <row r="50" spans="1:17" ht="19.5" hidden="1" customHeight="1" x14ac:dyDescent="0.25">
      <c r="A50" s="321" t="s">
        <v>15</v>
      </c>
      <c r="B50" s="383" t="s">
        <v>93</v>
      </c>
      <c r="C50" s="33" t="s">
        <v>33</v>
      </c>
      <c r="D50" s="14" t="s">
        <v>74</v>
      </c>
      <c r="E50" s="3" t="s">
        <v>74</v>
      </c>
      <c r="F50" s="3" t="s">
        <v>74</v>
      </c>
      <c r="G50" s="14" t="s">
        <v>74</v>
      </c>
      <c r="H50" s="14"/>
      <c r="I50" s="6">
        <f t="shared" si="2"/>
        <v>0</v>
      </c>
      <c r="J50" s="64"/>
      <c r="K50" s="64"/>
      <c r="L50" s="19"/>
      <c r="Q50" s="35"/>
    </row>
    <row r="51" spans="1:17" ht="20.25" hidden="1" customHeight="1" x14ac:dyDescent="0.25">
      <c r="A51" s="322"/>
      <c r="B51" s="384"/>
      <c r="C51" s="33" t="s">
        <v>32</v>
      </c>
      <c r="D51" s="14">
        <v>902</v>
      </c>
      <c r="E51" s="3" t="s">
        <v>38</v>
      </c>
      <c r="F51" s="3" t="s">
        <v>60</v>
      </c>
      <c r="G51" s="3" t="s">
        <v>53</v>
      </c>
      <c r="H51" s="3" t="s">
        <v>157</v>
      </c>
      <c r="I51" s="6">
        <f t="shared" si="2"/>
        <v>0</v>
      </c>
      <c r="J51" s="64"/>
      <c r="K51" s="64"/>
      <c r="L51" s="19"/>
      <c r="Q51" s="35"/>
    </row>
    <row r="52" spans="1:17" ht="20.25" hidden="1" customHeight="1" x14ac:dyDescent="0.25">
      <c r="A52" s="323"/>
      <c r="B52" s="385"/>
      <c r="C52" s="33" t="s">
        <v>32</v>
      </c>
      <c r="D52" s="14">
        <v>902</v>
      </c>
      <c r="E52" s="3" t="s">
        <v>38</v>
      </c>
      <c r="F52" s="3" t="s">
        <v>58</v>
      </c>
      <c r="G52" s="3" t="s">
        <v>54</v>
      </c>
      <c r="H52" s="3"/>
      <c r="I52" s="6">
        <f t="shared" si="2"/>
        <v>0</v>
      </c>
      <c r="J52" s="64"/>
      <c r="K52" s="64"/>
      <c r="L52" s="19"/>
      <c r="Q52" s="35"/>
    </row>
    <row r="53" spans="1:17" ht="19.5" hidden="1" customHeight="1" x14ac:dyDescent="0.25">
      <c r="A53" s="321" t="s">
        <v>16</v>
      </c>
      <c r="B53" s="376" t="s">
        <v>94</v>
      </c>
      <c r="C53" s="33" t="s">
        <v>33</v>
      </c>
      <c r="D53" s="14">
        <v>902</v>
      </c>
      <c r="E53" s="3" t="s">
        <v>38</v>
      </c>
      <c r="F53" s="4" t="s">
        <v>55</v>
      </c>
      <c r="G53" s="3" t="s">
        <v>56</v>
      </c>
      <c r="H53" s="3"/>
      <c r="I53" s="6">
        <f t="shared" si="2"/>
        <v>0</v>
      </c>
      <c r="J53" s="64"/>
      <c r="K53" s="64"/>
      <c r="L53" s="19"/>
      <c r="Q53" s="35"/>
    </row>
    <row r="54" spans="1:17" ht="21" hidden="1" customHeight="1" x14ac:dyDescent="0.25">
      <c r="A54" s="322"/>
      <c r="B54" s="393"/>
      <c r="C54" s="33" t="s">
        <v>32</v>
      </c>
      <c r="D54" s="14">
        <v>902</v>
      </c>
      <c r="E54" s="3" t="s">
        <v>38</v>
      </c>
      <c r="F54" s="4" t="s">
        <v>59</v>
      </c>
      <c r="G54" s="3" t="s">
        <v>56</v>
      </c>
      <c r="H54" s="3"/>
      <c r="I54" s="6">
        <f t="shared" si="2"/>
        <v>0</v>
      </c>
      <c r="J54" s="64"/>
      <c r="K54" s="64"/>
      <c r="L54" s="19"/>
      <c r="Q54" s="35"/>
    </row>
    <row r="55" spans="1:17" ht="21" hidden="1" customHeight="1" x14ac:dyDescent="0.25">
      <c r="A55" s="323"/>
      <c r="B55" s="352"/>
      <c r="C55" s="33" t="s">
        <v>32</v>
      </c>
      <c r="D55" s="14">
        <v>902</v>
      </c>
      <c r="E55" s="3" t="s">
        <v>38</v>
      </c>
      <c r="F55" s="4" t="s">
        <v>58</v>
      </c>
      <c r="G55" s="3" t="s">
        <v>54</v>
      </c>
      <c r="H55" s="3" t="s">
        <v>154</v>
      </c>
      <c r="I55" s="6">
        <f t="shared" si="2"/>
        <v>0</v>
      </c>
      <c r="J55" s="64"/>
      <c r="K55" s="64"/>
      <c r="L55" s="19"/>
      <c r="Q55" s="35"/>
    </row>
    <row r="56" spans="1:17" ht="21" hidden="1" customHeight="1" x14ac:dyDescent="0.25">
      <c r="A56" s="321" t="s">
        <v>17</v>
      </c>
      <c r="B56" s="377" t="s">
        <v>21</v>
      </c>
      <c r="C56" s="33" t="s">
        <v>33</v>
      </c>
      <c r="D56" s="14">
        <v>902</v>
      </c>
      <c r="E56" s="3" t="s">
        <v>38</v>
      </c>
      <c r="F56" s="4" t="s">
        <v>55</v>
      </c>
      <c r="G56" s="3" t="s">
        <v>56</v>
      </c>
      <c r="H56" s="3"/>
      <c r="I56" s="6">
        <f t="shared" si="2"/>
        <v>0</v>
      </c>
      <c r="J56" s="64"/>
      <c r="K56" s="64"/>
      <c r="L56" s="19"/>
      <c r="Q56" s="35"/>
    </row>
    <row r="57" spans="1:17" ht="18" hidden="1" customHeight="1" x14ac:dyDescent="0.25">
      <c r="A57" s="323"/>
      <c r="B57" s="379"/>
      <c r="C57" s="33" t="s">
        <v>32</v>
      </c>
      <c r="D57" s="14">
        <v>902</v>
      </c>
      <c r="E57" s="3" t="s">
        <v>38</v>
      </c>
      <c r="F57" s="4" t="s">
        <v>59</v>
      </c>
      <c r="G57" s="3" t="s">
        <v>56</v>
      </c>
      <c r="H57" s="3"/>
      <c r="I57" s="6">
        <f t="shared" si="2"/>
        <v>0</v>
      </c>
      <c r="J57" s="64"/>
      <c r="K57" s="64"/>
      <c r="L57" s="19"/>
      <c r="M57" s="32" t="e">
        <f>#REF!+#REF!+#REF!+#REF!</f>
        <v>#REF!</v>
      </c>
      <c r="N57" s="32" t="e">
        <f>#REF!+#REF!+#REF!+#REF!+#REF!+#REF!+#REF!+#REF!+#REF!+#REF!+#REF!+#REF!+#REF!+#REF!+#REF!+#REF!+#REF!+#REF!+#REF!+#REF!+#REF!+#REF!+#REF!+#REF!+#REF!+#REF!+#REF!</f>
        <v>#REF!</v>
      </c>
      <c r="Q57" s="35"/>
    </row>
    <row r="58" spans="1:17" ht="22.5" hidden="1" customHeight="1" x14ac:dyDescent="0.25">
      <c r="A58" s="321" t="s">
        <v>18</v>
      </c>
      <c r="B58" s="377" t="s">
        <v>23</v>
      </c>
      <c r="C58" s="33" t="s">
        <v>33</v>
      </c>
      <c r="D58" s="14">
        <v>902</v>
      </c>
      <c r="E58" s="3" t="s">
        <v>38</v>
      </c>
      <c r="F58" s="4" t="s">
        <v>55</v>
      </c>
      <c r="G58" s="3" t="s">
        <v>56</v>
      </c>
      <c r="H58" s="3"/>
      <c r="I58" s="6">
        <f t="shared" si="2"/>
        <v>0</v>
      </c>
      <c r="J58" s="64"/>
      <c r="K58" s="64"/>
      <c r="L58" s="19"/>
      <c r="Q58" s="35"/>
    </row>
    <row r="59" spans="1:17" ht="20.25" hidden="1" customHeight="1" x14ac:dyDescent="0.25">
      <c r="A59" s="322"/>
      <c r="B59" s="378"/>
      <c r="C59" s="370" t="s">
        <v>32</v>
      </c>
      <c r="D59" s="14">
        <v>902</v>
      </c>
      <c r="E59" s="3" t="s">
        <v>38</v>
      </c>
      <c r="F59" s="4" t="s">
        <v>59</v>
      </c>
      <c r="G59" s="3" t="s">
        <v>56</v>
      </c>
      <c r="H59" s="3"/>
      <c r="I59" s="6">
        <f t="shared" si="2"/>
        <v>0</v>
      </c>
      <c r="J59" s="64"/>
      <c r="K59" s="64"/>
      <c r="L59" s="19"/>
      <c r="Q59" s="35"/>
    </row>
    <row r="60" spans="1:17" ht="19.5" hidden="1" customHeight="1" x14ac:dyDescent="0.25">
      <c r="A60" s="323"/>
      <c r="B60" s="379"/>
      <c r="C60" s="371"/>
      <c r="D60" s="14">
        <v>902</v>
      </c>
      <c r="E60" s="3" t="s">
        <v>38</v>
      </c>
      <c r="F60" s="4" t="s">
        <v>59</v>
      </c>
      <c r="G60" s="3" t="s">
        <v>54</v>
      </c>
      <c r="H60" s="3" t="s">
        <v>154</v>
      </c>
      <c r="I60" s="6">
        <f t="shared" si="2"/>
        <v>0</v>
      </c>
      <c r="J60" s="64"/>
      <c r="K60" s="64"/>
      <c r="L60" s="19"/>
      <c r="Q60" s="35"/>
    </row>
    <row r="61" spans="1:17" ht="21.75" hidden="1" customHeight="1" x14ac:dyDescent="0.25">
      <c r="A61" s="321" t="s">
        <v>19</v>
      </c>
      <c r="B61" s="377" t="s">
        <v>108</v>
      </c>
      <c r="C61" s="33" t="s">
        <v>33</v>
      </c>
      <c r="D61" s="14">
        <v>902</v>
      </c>
      <c r="E61" s="3" t="s">
        <v>38</v>
      </c>
      <c r="F61" s="4" t="s">
        <v>55</v>
      </c>
      <c r="G61" s="3" t="s">
        <v>56</v>
      </c>
      <c r="H61" s="3"/>
      <c r="I61" s="6">
        <f t="shared" si="2"/>
        <v>0</v>
      </c>
      <c r="J61" s="64"/>
      <c r="K61" s="64"/>
      <c r="L61" s="19"/>
      <c r="Q61" s="35"/>
    </row>
    <row r="62" spans="1:17" ht="21.75" hidden="1" customHeight="1" x14ac:dyDescent="0.25">
      <c r="A62" s="322"/>
      <c r="B62" s="378"/>
      <c r="C62" s="33" t="s">
        <v>32</v>
      </c>
      <c r="D62" s="14">
        <v>902</v>
      </c>
      <c r="E62" s="3" t="s">
        <v>38</v>
      </c>
      <c r="F62" s="4" t="s">
        <v>59</v>
      </c>
      <c r="G62" s="3" t="s">
        <v>56</v>
      </c>
      <c r="H62" s="3"/>
      <c r="I62" s="6">
        <f t="shared" si="2"/>
        <v>0</v>
      </c>
      <c r="J62" s="64"/>
      <c r="K62" s="64"/>
      <c r="L62" s="19"/>
      <c r="Q62" s="35"/>
    </row>
    <row r="63" spans="1:17" ht="21.75" hidden="1" customHeight="1" x14ac:dyDescent="0.25">
      <c r="A63" s="323"/>
      <c r="B63" s="379"/>
      <c r="C63" s="33" t="s">
        <v>32</v>
      </c>
      <c r="D63" s="14">
        <v>902</v>
      </c>
      <c r="E63" s="3" t="s">
        <v>38</v>
      </c>
      <c r="F63" s="4" t="s">
        <v>58</v>
      </c>
      <c r="G63" s="3" t="s">
        <v>56</v>
      </c>
      <c r="H63" s="3"/>
      <c r="I63" s="6">
        <f t="shared" si="2"/>
        <v>0</v>
      </c>
      <c r="J63" s="64"/>
      <c r="K63" s="64"/>
      <c r="L63" s="19"/>
      <c r="M63" s="32"/>
      <c r="Q63" s="35"/>
    </row>
    <row r="64" spans="1:17" ht="23.25" hidden="1" customHeight="1" x14ac:dyDescent="0.25">
      <c r="A64" s="4" t="s">
        <v>20</v>
      </c>
      <c r="B64" s="18" t="s">
        <v>112</v>
      </c>
      <c r="C64" s="33" t="s">
        <v>32</v>
      </c>
      <c r="D64" s="14">
        <v>902</v>
      </c>
      <c r="E64" s="3" t="s">
        <v>38</v>
      </c>
      <c r="F64" s="4" t="s">
        <v>58</v>
      </c>
      <c r="G64" s="3" t="s">
        <v>56</v>
      </c>
      <c r="H64" s="3"/>
      <c r="I64" s="6">
        <f t="shared" si="2"/>
        <v>0</v>
      </c>
      <c r="J64" s="64"/>
      <c r="K64" s="64"/>
      <c r="L64" s="19"/>
      <c r="M64" s="32"/>
      <c r="Q64" s="35"/>
    </row>
    <row r="65" spans="1:17" ht="24" hidden="1" customHeight="1" x14ac:dyDescent="0.25">
      <c r="A65" s="4" t="s">
        <v>22</v>
      </c>
      <c r="B65" s="18" t="s">
        <v>113</v>
      </c>
      <c r="C65" s="33" t="s">
        <v>32</v>
      </c>
      <c r="D65" s="14">
        <v>902</v>
      </c>
      <c r="E65" s="3" t="s">
        <v>38</v>
      </c>
      <c r="F65" s="4" t="s">
        <v>58</v>
      </c>
      <c r="G65" s="3" t="s">
        <v>56</v>
      </c>
      <c r="H65" s="3"/>
      <c r="I65" s="6">
        <f t="shared" si="2"/>
        <v>0</v>
      </c>
      <c r="J65" s="64"/>
      <c r="K65" s="64"/>
      <c r="L65" s="19"/>
      <c r="M65" s="32"/>
      <c r="Q65" s="35"/>
    </row>
    <row r="66" spans="1:17" ht="22.5" hidden="1" customHeight="1" x14ac:dyDescent="0.25">
      <c r="A66" s="4" t="s">
        <v>109</v>
      </c>
      <c r="B66" s="18" t="s">
        <v>114</v>
      </c>
      <c r="C66" s="33" t="s">
        <v>32</v>
      </c>
      <c r="D66" s="14">
        <v>902</v>
      </c>
      <c r="E66" s="3" t="s">
        <v>38</v>
      </c>
      <c r="F66" s="4" t="s">
        <v>58</v>
      </c>
      <c r="G66" s="3" t="s">
        <v>56</v>
      </c>
      <c r="H66" s="3"/>
      <c r="I66" s="6">
        <f t="shared" si="2"/>
        <v>0</v>
      </c>
      <c r="J66" s="64"/>
      <c r="K66" s="64"/>
      <c r="L66" s="19"/>
      <c r="M66" s="32"/>
      <c r="Q66" s="35"/>
    </row>
    <row r="67" spans="1:17" ht="22.5" hidden="1" customHeight="1" x14ac:dyDescent="0.25">
      <c r="A67" s="4" t="s">
        <v>127</v>
      </c>
      <c r="B67" s="18" t="s">
        <v>128</v>
      </c>
      <c r="C67" s="33" t="s">
        <v>32</v>
      </c>
      <c r="D67" s="14">
        <v>902</v>
      </c>
      <c r="E67" s="3" t="s">
        <v>38</v>
      </c>
      <c r="F67" s="4" t="s">
        <v>58</v>
      </c>
      <c r="G67" s="3" t="s">
        <v>56</v>
      </c>
      <c r="H67" s="3"/>
      <c r="I67" s="6">
        <f t="shared" si="2"/>
        <v>0</v>
      </c>
      <c r="J67" s="64"/>
      <c r="K67" s="64"/>
      <c r="L67" s="19"/>
      <c r="M67" s="32"/>
      <c r="Q67" s="35"/>
    </row>
    <row r="68" spans="1:17" ht="22.5" hidden="1" customHeight="1" x14ac:dyDescent="0.25">
      <c r="A68" s="4" t="s">
        <v>130</v>
      </c>
      <c r="B68" s="18" t="s">
        <v>129</v>
      </c>
      <c r="C68" s="33" t="s">
        <v>32</v>
      </c>
      <c r="D68" s="14">
        <v>902</v>
      </c>
      <c r="E68" s="3" t="s">
        <v>38</v>
      </c>
      <c r="F68" s="4" t="s">
        <v>58</v>
      </c>
      <c r="G68" s="3" t="s">
        <v>56</v>
      </c>
      <c r="H68" s="3"/>
      <c r="I68" s="6">
        <f t="shared" si="2"/>
        <v>0</v>
      </c>
      <c r="J68" s="64"/>
      <c r="K68" s="64"/>
      <c r="L68" s="19"/>
      <c r="M68" s="32"/>
      <c r="Q68" s="35"/>
    </row>
    <row r="69" spans="1:17" ht="22.5" hidden="1" customHeight="1" x14ac:dyDescent="0.25">
      <c r="A69" s="321" t="s">
        <v>131</v>
      </c>
      <c r="B69" s="377" t="s">
        <v>132</v>
      </c>
      <c r="C69" s="33" t="s">
        <v>33</v>
      </c>
      <c r="D69" s="14">
        <v>902</v>
      </c>
      <c r="E69" s="3" t="s">
        <v>38</v>
      </c>
      <c r="F69" s="4" t="s">
        <v>55</v>
      </c>
      <c r="G69" s="3" t="s">
        <v>56</v>
      </c>
      <c r="H69" s="3"/>
      <c r="I69" s="6">
        <f t="shared" si="2"/>
        <v>340200</v>
      </c>
      <c r="J69" s="19">
        <v>92350</v>
      </c>
      <c r="K69" s="19">
        <v>47850</v>
      </c>
      <c r="L69" s="19">
        <v>200000</v>
      </c>
      <c r="M69" s="32"/>
      <c r="Q69" s="35"/>
    </row>
    <row r="70" spans="1:17" ht="22.5" hidden="1" customHeight="1" x14ac:dyDescent="0.25">
      <c r="A70" s="322"/>
      <c r="B70" s="378"/>
      <c r="C70" s="33" t="s">
        <v>32</v>
      </c>
      <c r="D70" s="14">
        <v>902</v>
      </c>
      <c r="E70" s="3" t="s">
        <v>38</v>
      </c>
      <c r="F70" s="4" t="s">
        <v>59</v>
      </c>
      <c r="G70" s="3" t="s">
        <v>56</v>
      </c>
      <c r="H70" s="3"/>
      <c r="I70" s="6">
        <f t="shared" si="2"/>
        <v>9800</v>
      </c>
      <c r="J70" s="19">
        <v>2660.3</v>
      </c>
      <c r="K70" s="19">
        <v>1378.4</v>
      </c>
      <c r="L70" s="19">
        <v>5761.3</v>
      </c>
      <c r="M70" s="32"/>
      <c r="Q70" s="35"/>
    </row>
    <row r="71" spans="1:17" ht="22.5" hidden="1" customHeight="1" x14ac:dyDescent="0.25">
      <c r="A71" s="322"/>
      <c r="B71" s="378"/>
      <c r="C71" s="33" t="s">
        <v>32</v>
      </c>
      <c r="D71" s="14">
        <v>902</v>
      </c>
      <c r="E71" s="3" t="s">
        <v>38</v>
      </c>
      <c r="F71" s="4" t="s">
        <v>58</v>
      </c>
      <c r="G71" s="3" t="s">
        <v>54</v>
      </c>
      <c r="H71" s="3" t="s">
        <v>154</v>
      </c>
      <c r="I71" s="6">
        <f t="shared" si="2"/>
        <v>0</v>
      </c>
      <c r="J71" s="19"/>
      <c r="K71" s="19"/>
      <c r="L71" s="19"/>
      <c r="M71" s="32"/>
      <c r="Q71" s="35"/>
    </row>
    <row r="72" spans="1:17" ht="25.5" hidden="1" customHeight="1" x14ac:dyDescent="0.25">
      <c r="A72" s="323"/>
      <c r="B72" s="379"/>
      <c r="C72" s="33" t="s">
        <v>32</v>
      </c>
      <c r="D72" s="14">
        <v>902</v>
      </c>
      <c r="E72" s="3" t="s">
        <v>38</v>
      </c>
      <c r="F72" s="3" t="s">
        <v>58</v>
      </c>
      <c r="G72" s="3" t="s">
        <v>56</v>
      </c>
      <c r="H72" s="3"/>
      <c r="I72" s="6">
        <f t="shared" si="2"/>
        <v>0</v>
      </c>
      <c r="J72" s="19"/>
      <c r="K72" s="19"/>
      <c r="L72" s="19"/>
      <c r="M72" s="32"/>
      <c r="Q72" s="35"/>
    </row>
    <row r="73" spans="1:17" ht="24.75" hidden="1" customHeight="1" x14ac:dyDescent="0.25">
      <c r="A73" s="321" t="s">
        <v>133</v>
      </c>
      <c r="B73" s="377" t="s">
        <v>134</v>
      </c>
      <c r="C73" s="33" t="s">
        <v>33</v>
      </c>
      <c r="D73" s="14">
        <v>902</v>
      </c>
      <c r="E73" s="3" t="s">
        <v>38</v>
      </c>
      <c r="F73" s="63" t="s">
        <v>55</v>
      </c>
      <c r="G73" s="3" t="s">
        <v>56</v>
      </c>
      <c r="H73" s="3"/>
      <c r="I73" s="6">
        <f t="shared" si="2"/>
        <v>0</v>
      </c>
      <c r="J73" s="64"/>
      <c r="K73" s="64"/>
      <c r="L73" s="19"/>
      <c r="M73" s="32"/>
      <c r="Q73" s="35"/>
    </row>
    <row r="74" spans="1:17" ht="24" hidden="1" customHeight="1" x14ac:dyDescent="0.25">
      <c r="A74" s="323"/>
      <c r="B74" s="379"/>
      <c r="C74" s="33" t="s">
        <v>32</v>
      </c>
      <c r="D74" s="14">
        <v>902</v>
      </c>
      <c r="E74" s="3" t="s">
        <v>38</v>
      </c>
      <c r="F74" s="63" t="s">
        <v>59</v>
      </c>
      <c r="G74" s="3" t="s">
        <v>56</v>
      </c>
      <c r="H74" s="3"/>
      <c r="I74" s="6">
        <f t="shared" si="2"/>
        <v>0</v>
      </c>
      <c r="J74" s="64"/>
      <c r="K74" s="64"/>
      <c r="L74" s="19"/>
      <c r="M74" s="32"/>
      <c r="Q74" s="35"/>
    </row>
    <row r="75" spans="1:17" ht="24" hidden="1" customHeight="1" x14ac:dyDescent="0.25">
      <c r="A75" s="4" t="s">
        <v>135</v>
      </c>
      <c r="B75" s="18" t="s">
        <v>136</v>
      </c>
      <c r="C75" s="33" t="s">
        <v>32</v>
      </c>
      <c r="D75" s="14">
        <v>902</v>
      </c>
      <c r="E75" s="3" t="s">
        <v>38</v>
      </c>
      <c r="F75" s="4" t="s">
        <v>58</v>
      </c>
      <c r="G75" s="3" t="s">
        <v>56</v>
      </c>
      <c r="H75" s="3"/>
      <c r="I75" s="6">
        <f t="shared" si="2"/>
        <v>0</v>
      </c>
      <c r="J75" s="64"/>
      <c r="K75" s="64"/>
      <c r="L75" s="19"/>
      <c r="M75" s="32"/>
      <c r="Q75" s="35"/>
    </row>
    <row r="76" spans="1:17" ht="24" hidden="1" customHeight="1" x14ac:dyDescent="0.25">
      <c r="A76" s="321" t="s">
        <v>143</v>
      </c>
      <c r="B76" s="377" t="s">
        <v>144</v>
      </c>
      <c r="C76" s="33" t="s">
        <v>33</v>
      </c>
      <c r="D76" s="14">
        <v>902</v>
      </c>
      <c r="E76" s="3" t="s">
        <v>38</v>
      </c>
      <c r="F76" s="63" t="s">
        <v>146</v>
      </c>
      <c r="G76" s="3" t="s">
        <v>56</v>
      </c>
      <c r="H76" s="3"/>
      <c r="I76" s="6">
        <f t="shared" si="2"/>
        <v>98813.9</v>
      </c>
      <c r="J76" s="64">
        <v>49407</v>
      </c>
      <c r="K76" s="64">
        <v>49406.9</v>
      </c>
      <c r="L76" s="19"/>
      <c r="M76" s="32"/>
      <c r="Q76" s="35"/>
    </row>
    <row r="77" spans="1:17" ht="24" hidden="1" customHeight="1" x14ac:dyDescent="0.25">
      <c r="A77" s="322"/>
      <c r="B77" s="378"/>
      <c r="C77" s="33" t="s">
        <v>32</v>
      </c>
      <c r="D77" s="14">
        <v>902</v>
      </c>
      <c r="E77" s="3" t="s">
        <v>38</v>
      </c>
      <c r="F77" s="63" t="s">
        <v>147</v>
      </c>
      <c r="G77" s="3" t="s">
        <v>56</v>
      </c>
      <c r="H77" s="3"/>
      <c r="I77" s="6">
        <f t="shared" si="2"/>
        <v>998.2</v>
      </c>
      <c r="J77" s="64">
        <v>499.1</v>
      </c>
      <c r="K77" s="64">
        <v>499.1</v>
      </c>
      <c r="L77" s="19"/>
      <c r="M77" s="32"/>
      <c r="Q77" s="35"/>
    </row>
    <row r="78" spans="1:17" ht="24" hidden="1" customHeight="1" x14ac:dyDescent="0.25">
      <c r="A78" s="323"/>
      <c r="B78" s="379"/>
      <c r="C78" s="33" t="s">
        <v>32</v>
      </c>
      <c r="D78" s="14">
        <v>902</v>
      </c>
      <c r="E78" s="3" t="s">
        <v>38</v>
      </c>
      <c r="F78" s="4" t="s">
        <v>58</v>
      </c>
      <c r="G78" s="3" t="s">
        <v>54</v>
      </c>
      <c r="H78" s="3" t="s">
        <v>154</v>
      </c>
      <c r="I78" s="6">
        <f t="shared" ref="I78:I109" si="3">SUM(J78:L78)</f>
        <v>0</v>
      </c>
      <c r="J78" s="64"/>
      <c r="K78" s="64"/>
      <c r="L78" s="19"/>
      <c r="M78" s="32"/>
      <c r="Q78" s="35"/>
    </row>
    <row r="79" spans="1:17" ht="24" hidden="1" customHeight="1" x14ac:dyDescent="0.25">
      <c r="A79" s="321" t="s">
        <v>149</v>
      </c>
      <c r="B79" s="377" t="s">
        <v>148</v>
      </c>
      <c r="C79" s="33" t="s">
        <v>33</v>
      </c>
      <c r="D79" s="14">
        <v>902</v>
      </c>
      <c r="E79" s="3" t="s">
        <v>38</v>
      </c>
      <c r="F79" s="63" t="s">
        <v>55</v>
      </c>
      <c r="G79" s="3" t="s">
        <v>56</v>
      </c>
      <c r="H79" s="3"/>
      <c r="I79" s="6">
        <f t="shared" si="3"/>
        <v>98847.4</v>
      </c>
      <c r="J79" s="64">
        <v>98847.4</v>
      </c>
      <c r="K79" s="64"/>
      <c r="L79" s="19"/>
      <c r="M79" s="32"/>
      <c r="Q79" s="35"/>
    </row>
    <row r="80" spans="1:17" ht="24" hidden="1" customHeight="1" x14ac:dyDescent="0.25">
      <c r="A80" s="323"/>
      <c r="B80" s="379"/>
      <c r="C80" s="33" t="s">
        <v>32</v>
      </c>
      <c r="D80" s="14">
        <v>902</v>
      </c>
      <c r="E80" s="3" t="s">
        <v>38</v>
      </c>
      <c r="F80" s="63" t="s">
        <v>59</v>
      </c>
      <c r="G80" s="3" t="s">
        <v>56</v>
      </c>
      <c r="H80" s="3"/>
      <c r="I80" s="6">
        <f t="shared" si="3"/>
        <v>2847.5</v>
      </c>
      <c r="J80" s="64">
        <v>2847.5</v>
      </c>
      <c r="K80" s="64"/>
      <c r="L80" s="19"/>
      <c r="M80" s="32"/>
      <c r="Q80" s="35"/>
    </row>
    <row r="81" spans="1:32" ht="24" hidden="1" customHeight="1" x14ac:dyDescent="0.25">
      <c r="A81" s="4" t="s">
        <v>151</v>
      </c>
      <c r="B81" s="18" t="s">
        <v>152</v>
      </c>
      <c r="C81" s="33" t="s">
        <v>32</v>
      </c>
      <c r="D81" s="14">
        <v>902</v>
      </c>
      <c r="E81" s="3" t="s">
        <v>38</v>
      </c>
      <c r="F81" s="3" t="s">
        <v>58</v>
      </c>
      <c r="G81" s="3" t="s">
        <v>54</v>
      </c>
      <c r="H81" s="3" t="s">
        <v>154</v>
      </c>
      <c r="I81" s="6">
        <f t="shared" si="3"/>
        <v>0</v>
      </c>
      <c r="J81" s="64"/>
      <c r="K81" s="64"/>
      <c r="L81" s="19"/>
      <c r="M81" s="32"/>
      <c r="Q81" s="35"/>
    </row>
    <row r="82" spans="1:32" s="9" customFormat="1" ht="20.25" hidden="1" customHeight="1" x14ac:dyDescent="0.25">
      <c r="A82" s="389" t="s">
        <v>24</v>
      </c>
      <c r="B82" s="327" t="s">
        <v>142</v>
      </c>
      <c r="C82" s="20" t="s">
        <v>61</v>
      </c>
      <c r="D82" s="15" t="s">
        <v>74</v>
      </c>
      <c r="E82" s="10" t="s">
        <v>74</v>
      </c>
      <c r="F82" s="10" t="s">
        <v>74</v>
      </c>
      <c r="G82" s="15" t="s">
        <v>74</v>
      </c>
      <c r="H82" s="15"/>
      <c r="I82" s="6">
        <f t="shared" si="3"/>
        <v>109104.7</v>
      </c>
      <c r="J82" s="7">
        <f>SUM(J83:J83)</f>
        <v>39667.300000000003</v>
      </c>
      <c r="K82" s="7">
        <f>SUM(K83:K83)</f>
        <v>35209.699999999997</v>
      </c>
      <c r="L82" s="85">
        <f>SUM(L83:L83)</f>
        <v>34227.699999999997</v>
      </c>
      <c r="M82" s="56"/>
      <c r="N82" s="56"/>
      <c r="O82" s="56"/>
      <c r="P82" s="57"/>
      <c r="Q82" s="58"/>
      <c r="R82" s="57"/>
      <c r="S82" s="58"/>
      <c r="T82" s="58"/>
      <c r="U82" s="58"/>
      <c r="V82" s="58"/>
      <c r="W82" s="57"/>
      <c r="X82" s="58"/>
      <c r="Y82" s="42"/>
      <c r="Z82" s="58"/>
      <c r="AA82" s="58"/>
      <c r="AB82" s="58"/>
      <c r="AC82" s="58"/>
      <c r="AD82" s="58"/>
      <c r="AE82" s="58"/>
      <c r="AF82" s="58"/>
    </row>
    <row r="83" spans="1:32" ht="24.75" hidden="1" customHeight="1" x14ac:dyDescent="0.25">
      <c r="A83" s="391"/>
      <c r="B83" s="328"/>
      <c r="C83" s="33" t="s">
        <v>32</v>
      </c>
      <c r="D83" s="14" t="s">
        <v>74</v>
      </c>
      <c r="E83" s="3" t="s">
        <v>74</v>
      </c>
      <c r="F83" s="3" t="s">
        <v>74</v>
      </c>
      <c r="G83" s="14" t="s">
        <v>74</v>
      </c>
      <c r="H83" s="14"/>
      <c r="I83" s="6">
        <f t="shared" si="3"/>
        <v>109104.7</v>
      </c>
      <c r="J83" s="64">
        <f>SUM(J84:J87)</f>
        <v>39667.300000000003</v>
      </c>
      <c r="K83" s="64">
        <f>SUM(K84:K87)</f>
        <v>35209.699999999997</v>
      </c>
      <c r="L83" s="19">
        <f>SUM(L84:L87)</f>
        <v>34227.699999999997</v>
      </c>
      <c r="Q83" s="35"/>
    </row>
    <row r="84" spans="1:32" ht="18.75" hidden="1" customHeight="1" x14ac:dyDescent="0.25">
      <c r="A84" s="321" t="s">
        <v>25</v>
      </c>
      <c r="B84" s="377" t="s">
        <v>100</v>
      </c>
      <c r="C84" s="370" t="s">
        <v>32</v>
      </c>
      <c r="D84" s="14">
        <v>902</v>
      </c>
      <c r="E84" s="3" t="s">
        <v>110</v>
      </c>
      <c r="F84" s="3" t="s">
        <v>43</v>
      </c>
      <c r="G84" s="3" t="s">
        <v>53</v>
      </c>
      <c r="H84" s="3" t="s">
        <v>9</v>
      </c>
      <c r="I84" s="6">
        <f t="shared" si="3"/>
        <v>108659.7</v>
      </c>
      <c r="J84" s="64">
        <v>39222.300000000003</v>
      </c>
      <c r="K84" s="64">
        <v>35209.699999999997</v>
      </c>
      <c r="L84" s="19">
        <v>34227.699999999997</v>
      </c>
      <c r="Q84" s="35"/>
    </row>
    <row r="85" spans="1:32" ht="19.5" hidden="1" customHeight="1" x14ac:dyDescent="0.25">
      <c r="A85" s="323"/>
      <c r="B85" s="379"/>
      <c r="C85" s="371"/>
      <c r="D85" s="14">
        <v>902</v>
      </c>
      <c r="E85" s="3" t="s">
        <v>110</v>
      </c>
      <c r="F85" s="3" t="s">
        <v>43</v>
      </c>
      <c r="G85" s="3" t="s">
        <v>54</v>
      </c>
      <c r="H85" s="3" t="s">
        <v>154</v>
      </c>
      <c r="I85" s="6">
        <f t="shared" si="3"/>
        <v>445</v>
      </c>
      <c r="J85" s="64">
        <v>445</v>
      </c>
      <c r="K85" s="64"/>
      <c r="L85" s="19"/>
      <c r="Q85" s="35"/>
    </row>
    <row r="86" spans="1:32" ht="20.25" hidden="1" customHeight="1" x14ac:dyDescent="0.25">
      <c r="A86" s="4" t="s">
        <v>26</v>
      </c>
      <c r="B86" s="377" t="s">
        <v>101</v>
      </c>
      <c r="C86" s="370" t="s">
        <v>32</v>
      </c>
      <c r="D86" s="14">
        <v>902</v>
      </c>
      <c r="E86" s="3" t="s">
        <v>110</v>
      </c>
      <c r="F86" s="3" t="s">
        <v>43</v>
      </c>
      <c r="G86" s="3" t="s">
        <v>53</v>
      </c>
      <c r="H86" s="3"/>
      <c r="I86" s="6">
        <f t="shared" si="3"/>
        <v>0</v>
      </c>
      <c r="J86" s="64"/>
      <c r="K86" s="64"/>
      <c r="L86" s="19"/>
      <c r="Q86" s="35"/>
    </row>
    <row r="87" spans="1:32" ht="20.25" hidden="1" customHeight="1" x14ac:dyDescent="0.25">
      <c r="A87" s="4"/>
      <c r="B87" s="379"/>
      <c r="C87" s="371"/>
      <c r="D87" s="14">
        <v>902</v>
      </c>
      <c r="E87" s="3" t="s">
        <v>110</v>
      </c>
      <c r="F87" s="3" t="s">
        <v>43</v>
      </c>
      <c r="G87" s="3" t="s">
        <v>54</v>
      </c>
      <c r="H87" s="3" t="s">
        <v>154</v>
      </c>
      <c r="I87" s="6">
        <f t="shared" si="3"/>
        <v>0</v>
      </c>
      <c r="J87" s="64"/>
      <c r="K87" s="64"/>
      <c r="L87" s="19"/>
      <c r="Q87" s="35"/>
    </row>
    <row r="88" spans="1:32" s="9" customFormat="1" ht="20.25" hidden="1" customHeight="1" x14ac:dyDescent="0.25">
      <c r="A88" s="354">
        <v>7</v>
      </c>
      <c r="B88" s="327" t="s">
        <v>122</v>
      </c>
      <c r="C88" s="75" t="s">
        <v>61</v>
      </c>
      <c r="D88" s="15" t="s">
        <v>74</v>
      </c>
      <c r="E88" s="10" t="s">
        <v>74</v>
      </c>
      <c r="F88" s="10" t="s">
        <v>74</v>
      </c>
      <c r="G88" s="15" t="s">
        <v>74</v>
      </c>
      <c r="H88" s="15"/>
      <c r="I88" s="6">
        <f t="shared" si="3"/>
        <v>39394.800000000003</v>
      </c>
      <c r="J88" s="85">
        <f>SUM(J89:J90)</f>
        <v>3186.5</v>
      </c>
      <c r="K88" s="85">
        <f>SUM(K89:K90)</f>
        <v>100</v>
      </c>
      <c r="L88" s="85">
        <f>SUM(L89:L90)</f>
        <v>36108.300000000003</v>
      </c>
      <c r="M88" s="56"/>
      <c r="N88" s="56"/>
      <c r="O88" s="56"/>
      <c r="P88" s="57"/>
      <c r="Q88" s="58"/>
      <c r="R88" s="57"/>
      <c r="S88" s="58"/>
      <c r="T88" s="58"/>
      <c r="U88" s="58"/>
      <c r="V88" s="58"/>
      <c r="W88" s="57"/>
      <c r="X88" s="58"/>
      <c r="Y88" s="42"/>
      <c r="Z88" s="58"/>
      <c r="AA88" s="58"/>
      <c r="AB88" s="58"/>
      <c r="AC88" s="58"/>
      <c r="AD88" s="58"/>
      <c r="AE88" s="58"/>
      <c r="AF88" s="58"/>
    </row>
    <row r="89" spans="1:32" s="9" customFormat="1" ht="20.25" hidden="1" customHeight="1" x14ac:dyDescent="0.25">
      <c r="A89" s="355"/>
      <c r="B89" s="357"/>
      <c r="C89" s="33" t="s">
        <v>33</v>
      </c>
      <c r="D89" s="14" t="s">
        <v>74</v>
      </c>
      <c r="E89" s="3" t="s">
        <v>74</v>
      </c>
      <c r="F89" s="3" t="s">
        <v>74</v>
      </c>
      <c r="G89" s="14" t="s">
        <v>74</v>
      </c>
      <c r="H89" s="14"/>
      <c r="I89" s="6">
        <f t="shared" si="3"/>
        <v>38000</v>
      </c>
      <c r="J89" s="71">
        <f>J92</f>
        <v>3000</v>
      </c>
      <c r="K89" s="71">
        <f>K92</f>
        <v>0</v>
      </c>
      <c r="L89" s="71">
        <f>L92</f>
        <v>35000</v>
      </c>
      <c r="M89" s="56"/>
      <c r="N89" s="56"/>
      <c r="O89" s="56"/>
      <c r="P89" s="57"/>
      <c r="Q89" s="58"/>
      <c r="R89" s="57"/>
      <c r="S89" s="58"/>
      <c r="T89" s="58"/>
      <c r="U89" s="58"/>
      <c r="V89" s="58"/>
      <c r="W89" s="57"/>
      <c r="X89" s="58"/>
      <c r="Y89" s="42"/>
      <c r="Z89" s="58"/>
      <c r="AA89" s="58"/>
      <c r="AB89" s="58"/>
      <c r="AC89" s="58"/>
      <c r="AD89" s="58"/>
      <c r="AE89" s="58"/>
      <c r="AF89" s="58"/>
    </row>
    <row r="90" spans="1:32" ht="22.5" hidden="1" customHeight="1" x14ac:dyDescent="0.25">
      <c r="A90" s="356"/>
      <c r="B90" s="328"/>
      <c r="C90" s="33" t="s">
        <v>32</v>
      </c>
      <c r="D90" s="14" t="s">
        <v>74</v>
      </c>
      <c r="E90" s="3" t="s">
        <v>74</v>
      </c>
      <c r="F90" s="3" t="s">
        <v>74</v>
      </c>
      <c r="G90" s="14" t="s">
        <v>74</v>
      </c>
      <c r="H90" s="14"/>
      <c r="I90" s="6">
        <f t="shared" si="3"/>
        <v>1394.8</v>
      </c>
      <c r="J90" s="64">
        <f>J91+J93+J94+J95+J96</f>
        <v>186.5</v>
      </c>
      <c r="K90" s="64">
        <f>K91+K93+K94+K95+K96</f>
        <v>100</v>
      </c>
      <c r="L90" s="64">
        <f>L91+L93+L94+L95+L96</f>
        <v>1108.3</v>
      </c>
      <c r="Q90" s="35"/>
    </row>
    <row r="91" spans="1:32" ht="22.5" hidden="1" customHeight="1" x14ac:dyDescent="0.25">
      <c r="A91" s="4" t="s">
        <v>62</v>
      </c>
      <c r="B91" s="28" t="s">
        <v>123</v>
      </c>
      <c r="C91" s="33" t="s">
        <v>32</v>
      </c>
      <c r="D91" s="14">
        <v>902</v>
      </c>
      <c r="E91" s="3" t="s">
        <v>40</v>
      </c>
      <c r="F91" s="3" t="s">
        <v>106</v>
      </c>
      <c r="G91" s="14">
        <v>611</v>
      </c>
      <c r="H91" s="14"/>
      <c r="I91" s="6">
        <f t="shared" si="3"/>
        <v>0</v>
      </c>
      <c r="J91" s="64"/>
      <c r="K91" s="64"/>
      <c r="L91" s="19"/>
      <c r="Q91" s="35"/>
    </row>
    <row r="92" spans="1:32" ht="22.5" hidden="1" customHeight="1" x14ac:dyDescent="0.25">
      <c r="A92" s="321" t="s">
        <v>63</v>
      </c>
      <c r="B92" s="370" t="s">
        <v>126</v>
      </c>
      <c r="C92" s="33" t="s">
        <v>33</v>
      </c>
      <c r="D92" s="14">
        <v>902</v>
      </c>
      <c r="E92" s="3" t="s">
        <v>40</v>
      </c>
      <c r="F92" s="3" t="s">
        <v>150</v>
      </c>
      <c r="G92" s="14">
        <v>414</v>
      </c>
      <c r="H92" s="14"/>
      <c r="I92" s="6">
        <f t="shared" si="3"/>
        <v>38000</v>
      </c>
      <c r="J92" s="64">
        <v>3000</v>
      </c>
      <c r="K92" s="64"/>
      <c r="L92" s="19">
        <v>35000</v>
      </c>
      <c r="Q92" s="35"/>
    </row>
    <row r="93" spans="1:32" ht="22.5" hidden="1" customHeight="1" x14ac:dyDescent="0.25">
      <c r="A93" s="322"/>
      <c r="B93" s="392"/>
      <c r="C93" s="33" t="s">
        <v>32</v>
      </c>
      <c r="D93" s="14">
        <v>902</v>
      </c>
      <c r="E93" s="3" t="s">
        <v>40</v>
      </c>
      <c r="F93" s="63" t="s">
        <v>59</v>
      </c>
      <c r="G93" s="3" t="s">
        <v>56</v>
      </c>
      <c r="H93" s="3"/>
      <c r="I93" s="6">
        <f t="shared" si="3"/>
        <v>1094.8</v>
      </c>
      <c r="J93" s="64">
        <v>86.5</v>
      </c>
      <c r="K93" s="64"/>
      <c r="L93" s="19">
        <v>1008.3</v>
      </c>
      <c r="Q93" s="35"/>
    </row>
    <row r="94" spans="1:32" ht="25.5" hidden="1" customHeight="1" x14ac:dyDescent="0.25">
      <c r="A94" s="322"/>
      <c r="B94" s="392"/>
      <c r="C94" s="33" t="s">
        <v>32</v>
      </c>
      <c r="D94" s="14">
        <v>902</v>
      </c>
      <c r="E94" s="3" t="s">
        <v>40</v>
      </c>
      <c r="F94" s="3" t="s">
        <v>41</v>
      </c>
      <c r="G94" s="14">
        <v>810</v>
      </c>
      <c r="H94" s="14"/>
      <c r="I94" s="6">
        <f t="shared" si="3"/>
        <v>0</v>
      </c>
      <c r="J94" s="64"/>
      <c r="K94" s="64"/>
      <c r="L94" s="19"/>
      <c r="Q94" s="35"/>
    </row>
    <row r="95" spans="1:32" ht="21.75" hidden="1" customHeight="1" x14ac:dyDescent="0.25">
      <c r="A95" s="323"/>
      <c r="B95" s="371"/>
      <c r="C95" s="33" t="s">
        <v>32</v>
      </c>
      <c r="D95" s="14">
        <v>902</v>
      </c>
      <c r="E95" s="3" t="s">
        <v>40</v>
      </c>
      <c r="F95" s="3" t="s">
        <v>41</v>
      </c>
      <c r="G95" s="14">
        <v>244</v>
      </c>
      <c r="H95" s="14"/>
      <c r="I95" s="6">
        <f t="shared" si="3"/>
        <v>300</v>
      </c>
      <c r="J95" s="64">
        <v>100</v>
      </c>
      <c r="K95" s="64">
        <v>100</v>
      </c>
      <c r="L95" s="19">
        <v>100</v>
      </c>
      <c r="Q95" s="35"/>
    </row>
    <row r="96" spans="1:32" ht="21.75" hidden="1" customHeight="1" x14ac:dyDescent="0.25">
      <c r="A96" s="4" t="s">
        <v>64</v>
      </c>
      <c r="B96" s="18" t="s">
        <v>124</v>
      </c>
      <c r="C96" s="33" t="s">
        <v>32</v>
      </c>
      <c r="D96" s="14">
        <v>902</v>
      </c>
      <c r="E96" s="3" t="s">
        <v>40</v>
      </c>
      <c r="F96" s="3" t="s">
        <v>41</v>
      </c>
      <c r="G96" s="14">
        <v>244</v>
      </c>
      <c r="H96" s="14"/>
      <c r="I96" s="6">
        <f t="shared" si="3"/>
        <v>0</v>
      </c>
      <c r="J96" s="64">
        <v>0</v>
      </c>
      <c r="K96" s="64">
        <v>0</v>
      </c>
      <c r="L96" s="19"/>
      <c r="Q96" s="32"/>
    </row>
    <row r="97" spans="1:32" s="11" customFormat="1" ht="21" hidden="1" customHeight="1" x14ac:dyDescent="0.25">
      <c r="A97" s="354">
        <v>8</v>
      </c>
      <c r="B97" s="327" t="s">
        <v>27</v>
      </c>
      <c r="C97" s="20" t="s">
        <v>61</v>
      </c>
      <c r="D97" s="15" t="s">
        <v>74</v>
      </c>
      <c r="E97" s="10" t="s">
        <v>74</v>
      </c>
      <c r="F97" s="10" t="s">
        <v>74</v>
      </c>
      <c r="G97" s="15" t="s">
        <v>74</v>
      </c>
      <c r="H97" s="15"/>
      <c r="I97" s="6">
        <f t="shared" si="3"/>
        <v>300</v>
      </c>
      <c r="J97" s="7">
        <f>J98</f>
        <v>100</v>
      </c>
      <c r="K97" s="7">
        <f>K98</f>
        <v>100</v>
      </c>
      <c r="L97" s="85">
        <f>L98</f>
        <v>100</v>
      </c>
      <c r="M97" s="40"/>
      <c r="N97" s="40"/>
      <c r="O97" s="40"/>
      <c r="P97" s="41"/>
      <c r="Q97" s="32"/>
      <c r="R97" s="41"/>
      <c r="S97" s="42"/>
      <c r="T97" s="42"/>
      <c r="U97" s="42"/>
      <c r="V97" s="42"/>
      <c r="W97" s="41"/>
      <c r="X97" s="58"/>
      <c r="Y97" s="42"/>
      <c r="Z97" s="42"/>
      <c r="AA97" s="58"/>
      <c r="AB97" s="42"/>
      <c r="AC97" s="42"/>
      <c r="AD97" s="58"/>
      <c r="AE97" s="42"/>
      <c r="AF97" s="42"/>
    </row>
    <row r="98" spans="1:32" ht="15.75" hidden="1" customHeight="1" x14ac:dyDescent="0.25">
      <c r="A98" s="356"/>
      <c r="B98" s="328"/>
      <c r="C98" s="28" t="s">
        <v>32</v>
      </c>
      <c r="D98" s="14">
        <v>902</v>
      </c>
      <c r="E98" s="3" t="s">
        <v>40</v>
      </c>
      <c r="F98" s="3" t="s">
        <v>65</v>
      </c>
      <c r="G98" s="14">
        <v>244</v>
      </c>
      <c r="H98" s="14"/>
      <c r="I98" s="6">
        <f t="shared" si="3"/>
        <v>300</v>
      </c>
      <c r="J98" s="64">
        <v>100</v>
      </c>
      <c r="K98" s="64">
        <v>100</v>
      </c>
      <c r="L98" s="19">
        <v>100</v>
      </c>
      <c r="Q98" s="32"/>
    </row>
    <row r="99" spans="1:32" s="11" customFormat="1" ht="22.5" hidden="1" customHeight="1" x14ac:dyDescent="0.25">
      <c r="A99" s="354">
        <v>9</v>
      </c>
      <c r="B99" s="327" t="s">
        <v>140</v>
      </c>
      <c r="C99" s="20" t="s">
        <v>61</v>
      </c>
      <c r="D99" s="15" t="s">
        <v>74</v>
      </c>
      <c r="E99" s="10" t="s">
        <v>74</v>
      </c>
      <c r="F99" s="10" t="s">
        <v>74</v>
      </c>
      <c r="G99" s="15" t="s">
        <v>74</v>
      </c>
      <c r="H99" s="15"/>
      <c r="I99" s="6">
        <f t="shared" si="3"/>
        <v>150</v>
      </c>
      <c r="J99" s="7">
        <f>J100</f>
        <v>50</v>
      </c>
      <c r="K99" s="7">
        <f>K100</f>
        <v>50</v>
      </c>
      <c r="L99" s="85">
        <f>L100</f>
        <v>50</v>
      </c>
      <c r="M99" s="56"/>
      <c r="N99" s="56"/>
      <c r="O99" s="56"/>
      <c r="P99" s="41"/>
      <c r="Q99" s="32"/>
      <c r="R99" s="41"/>
      <c r="S99" s="42"/>
      <c r="T99" s="42"/>
      <c r="U99" s="42"/>
      <c r="V99" s="42"/>
      <c r="W99" s="41"/>
      <c r="X99" s="58"/>
      <c r="Y99" s="42"/>
      <c r="Z99" s="42"/>
      <c r="AA99" s="58"/>
      <c r="AB99" s="42"/>
      <c r="AC99" s="42"/>
      <c r="AD99" s="58"/>
      <c r="AE99" s="42"/>
      <c r="AF99" s="42"/>
    </row>
    <row r="100" spans="1:32" s="27" customFormat="1" ht="15.75" hidden="1" customHeight="1" x14ac:dyDescent="0.25">
      <c r="A100" s="356"/>
      <c r="B100" s="328"/>
      <c r="C100" s="28" t="s">
        <v>32</v>
      </c>
      <c r="D100" s="26">
        <v>902</v>
      </c>
      <c r="E100" s="4" t="s">
        <v>40</v>
      </c>
      <c r="F100" s="4" t="s">
        <v>42</v>
      </c>
      <c r="G100" s="26">
        <v>244</v>
      </c>
      <c r="H100" s="26"/>
      <c r="I100" s="6">
        <f t="shared" si="3"/>
        <v>150</v>
      </c>
      <c r="J100" s="64">
        <v>50</v>
      </c>
      <c r="K100" s="64">
        <v>50</v>
      </c>
      <c r="L100" s="19">
        <v>50</v>
      </c>
      <c r="M100" s="48"/>
      <c r="N100" s="48"/>
      <c r="O100" s="48"/>
      <c r="P100" s="51"/>
      <c r="Q100" s="48"/>
      <c r="R100" s="49"/>
      <c r="S100" s="53"/>
      <c r="T100" s="53"/>
      <c r="U100" s="53"/>
      <c r="V100" s="53"/>
      <c r="W100" s="49"/>
      <c r="X100" s="61"/>
      <c r="Y100" s="53"/>
      <c r="Z100" s="53"/>
      <c r="AA100" s="61"/>
      <c r="AB100" s="53"/>
      <c r="AC100" s="53"/>
      <c r="AD100" s="61"/>
      <c r="AE100" s="53"/>
      <c r="AF100" s="53"/>
    </row>
    <row r="101" spans="1:32" s="11" customFormat="1" ht="20.25" hidden="1" customHeight="1" x14ac:dyDescent="0.25">
      <c r="A101" s="354">
        <v>10</v>
      </c>
      <c r="B101" s="327" t="s">
        <v>28</v>
      </c>
      <c r="C101" s="20" t="s">
        <v>61</v>
      </c>
      <c r="D101" s="15" t="s">
        <v>74</v>
      </c>
      <c r="E101" s="10" t="s">
        <v>74</v>
      </c>
      <c r="F101" s="10" t="s">
        <v>74</v>
      </c>
      <c r="G101" s="15" t="s">
        <v>74</v>
      </c>
      <c r="H101" s="15"/>
      <c r="I101" s="6">
        <f t="shared" si="3"/>
        <v>360</v>
      </c>
      <c r="J101" s="7">
        <f>J102</f>
        <v>120</v>
      </c>
      <c r="K101" s="7">
        <f>K102</f>
        <v>120</v>
      </c>
      <c r="L101" s="85">
        <f>L102</f>
        <v>120</v>
      </c>
      <c r="M101" s="48"/>
      <c r="N101" s="48"/>
      <c r="O101" s="48"/>
      <c r="P101" s="38"/>
      <c r="Q101" s="32"/>
      <c r="R101" s="41"/>
      <c r="S101" s="42"/>
      <c r="T101" s="42"/>
      <c r="U101" s="42"/>
      <c r="V101" s="42"/>
      <c r="W101" s="41"/>
      <c r="X101" s="58"/>
      <c r="Y101" s="42"/>
      <c r="Z101" s="42"/>
      <c r="AA101" s="58"/>
      <c r="AB101" s="42"/>
      <c r="AC101" s="42"/>
      <c r="AD101" s="58"/>
      <c r="AE101" s="42"/>
      <c r="AF101" s="42"/>
    </row>
    <row r="102" spans="1:32" s="27" customFormat="1" ht="15.75" hidden="1" customHeight="1" x14ac:dyDescent="0.25">
      <c r="A102" s="356"/>
      <c r="B102" s="328"/>
      <c r="C102" s="28" t="s">
        <v>32</v>
      </c>
      <c r="D102" s="26">
        <v>902</v>
      </c>
      <c r="E102" s="4" t="s">
        <v>34</v>
      </c>
      <c r="F102" s="4" t="s">
        <v>35</v>
      </c>
      <c r="G102" s="26">
        <v>244</v>
      </c>
      <c r="H102" s="26"/>
      <c r="I102" s="6">
        <f t="shared" si="3"/>
        <v>360</v>
      </c>
      <c r="J102" s="64">
        <v>120</v>
      </c>
      <c r="K102" s="64">
        <v>120</v>
      </c>
      <c r="L102" s="19">
        <v>120</v>
      </c>
      <c r="M102" s="48"/>
      <c r="N102" s="48"/>
      <c r="O102" s="48"/>
      <c r="P102" s="51"/>
      <c r="Q102" s="48"/>
      <c r="R102" s="49"/>
      <c r="S102" s="53"/>
      <c r="T102" s="53"/>
      <c r="U102" s="53"/>
      <c r="V102" s="53"/>
      <c r="W102" s="49"/>
      <c r="X102" s="61"/>
      <c r="Y102" s="53"/>
      <c r="Z102" s="53"/>
      <c r="AA102" s="61"/>
      <c r="AB102" s="53"/>
      <c r="AC102" s="53"/>
      <c r="AD102" s="61"/>
      <c r="AE102" s="53"/>
      <c r="AF102" s="53"/>
    </row>
    <row r="103" spans="1:32" s="11" customFormat="1" ht="21" hidden="1" customHeight="1" x14ac:dyDescent="0.25">
      <c r="A103" s="354">
        <v>11</v>
      </c>
      <c r="B103" s="327" t="s">
        <v>29</v>
      </c>
      <c r="C103" s="20" t="s">
        <v>61</v>
      </c>
      <c r="D103" s="15" t="s">
        <v>74</v>
      </c>
      <c r="E103" s="10" t="s">
        <v>74</v>
      </c>
      <c r="F103" s="10" t="s">
        <v>74</v>
      </c>
      <c r="G103" s="15" t="s">
        <v>74</v>
      </c>
      <c r="H103" s="15"/>
      <c r="I103" s="6">
        <f t="shared" si="3"/>
        <v>360</v>
      </c>
      <c r="J103" s="7">
        <f>J104</f>
        <v>120</v>
      </c>
      <c r="K103" s="7">
        <f>K104</f>
        <v>120</v>
      </c>
      <c r="L103" s="85">
        <f>L104</f>
        <v>120</v>
      </c>
      <c r="M103" s="48"/>
      <c r="N103" s="48"/>
      <c r="O103" s="48"/>
      <c r="P103" s="38"/>
      <c r="Q103" s="32"/>
      <c r="R103" s="41"/>
      <c r="S103" s="42"/>
      <c r="T103" s="42"/>
      <c r="U103" s="42"/>
      <c r="V103" s="42"/>
      <c r="W103" s="41"/>
      <c r="X103" s="58"/>
      <c r="Y103" s="42"/>
      <c r="Z103" s="42"/>
      <c r="AA103" s="58"/>
      <c r="AB103" s="42"/>
      <c r="AC103" s="42"/>
      <c r="AD103" s="58"/>
      <c r="AE103" s="42"/>
      <c r="AF103" s="42"/>
    </row>
    <row r="104" spans="1:32" s="27" customFormat="1" ht="24.75" hidden="1" customHeight="1" x14ac:dyDescent="0.25">
      <c r="A104" s="356"/>
      <c r="B104" s="328"/>
      <c r="C104" s="28" t="s">
        <v>32</v>
      </c>
      <c r="D104" s="26">
        <v>902</v>
      </c>
      <c r="E104" s="4" t="s">
        <v>34</v>
      </c>
      <c r="F104" s="4" t="s">
        <v>107</v>
      </c>
      <c r="G104" s="26">
        <v>244</v>
      </c>
      <c r="H104" s="26"/>
      <c r="I104" s="6">
        <f t="shared" si="3"/>
        <v>360</v>
      </c>
      <c r="J104" s="64">
        <v>120</v>
      </c>
      <c r="K104" s="64">
        <v>120</v>
      </c>
      <c r="L104" s="19">
        <v>120</v>
      </c>
      <c r="M104" s="48"/>
      <c r="N104" s="48"/>
      <c r="O104" s="48"/>
      <c r="P104" s="51"/>
      <c r="Q104" s="48"/>
      <c r="R104" s="49"/>
      <c r="S104" s="53"/>
      <c r="T104" s="53"/>
      <c r="U104" s="53"/>
      <c r="V104" s="53"/>
      <c r="W104" s="49"/>
      <c r="X104" s="61"/>
      <c r="Y104" s="53"/>
      <c r="Z104" s="53"/>
      <c r="AA104" s="61"/>
      <c r="AB104" s="53"/>
      <c r="AC104" s="53"/>
      <c r="AD104" s="61"/>
      <c r="AE104" s="53"/>
      <c r="AF104" s="53"/>
    </row>
    <row r="105" spans="1:32" s="11" customFormat="1" ht="24" customHeight="1" x14ac:dyDescent="0.25">
      <c r="A105" s="354">
        <v>12</v>
      </c>
      <c r="B105" s="327" t="s">
        <v>30</v>
      </c>
      <c r="C105" s="20" t="s">
        <v>61</v>
      </c>
      <c r="D105" s="15" t="s">
        <v>74</v>
      </c>
      <c r="E105" s="10" t="s">
        <v>74</v>
      </c>
      <c r="F105" s="10" t="s">
        <v>74</v>
      </c>
      <c r="G105" s="15" t="s">
        <v>74</v>
      </c>
      <c r="H105" s="15"/>
      <c r="I105" s="7">
        <f t="shared" si="3"/>
        <v>450</v>
      </c>
      <c r="J105" s="7">
        <f>J106</f>
        <v>150</v>
      </c>
      <c r="K105" s="7">
        <f>K106</f>
        <v>150</v>
      </c>
      <c r="L105" s="85">
        <f>L106</f>
        <v>150</v>
      </c>
      <c r="M105" s="48"/>
      <c r="N105" s="48"/>
      <c r="O105" s="48"/>
      <c r="P105" s="38"/>
      <c r="Q105" s="32"/>
      <c r="R105" s="41"/>
      <c r="S105" s="42"/>
      <c r="T105" s="42"/>
      <c r="U105" s="42"/>
      <c r="V105" s="42"/>
      <c r="W105" s="41"/>
      <c r="X105" s="58"/>
      <c r="Y105" s="42"/>
      <c r="Z105" s="42"/>
      <c r="AA105" s="58"/>
      <c r="AB105" s="42"/>
      <c r="AC105" s="42"/>
      <c r="AD105" s="58"/>
      <c r="AE105" s="42"/>
      <c r="AF105" s="42"/>
    </row>
    <row r="106" spans="1:32" ht="26.25" customHeight="1" x14ac:dyDescent="0.25">
      <c r="A106" s="356"/>
      <c r="B106" s="328"/>
      <c r="C106" s="28" t="s">
        <v>32</v>
      </c>
      <c r="D106" s="14">
        <v>902</v>
      </c>
      <c r="E106" s="3" t="s">
        <v>34</v>
      </c>
      <c r="F106" s="3" t="s">
        <v>111</v>
      </c>
      <c r="G106" s="14">
        <v>612</v>
      </c>
      <c r="H106" s="14">
        <v>5</v>
      </c>
      <c r="I106" s="6">
        <f t="shared" si="3"/>
        <v>450</v>
      </c>
      <c r="J106" s="64">
        <v>150</v>
      </c>
      <c r="K106" s="64">
        <v>150</v>
      </c>
      <c r="L106" s="19">
        <v>150</v>
      </c>
      <c r="M106" s="48"/>
      <c r="N106" s="48"/>
      <c r="O106" s="48"/>
      <c r="P106" s="38"/>
      <c r="Q106" s="32"/>
    </row>
    <row r="107" spans="1:32" s="11" customFormat="1" ht="20.25" hidden="1" customHeight="1" x14ac:dyDescent="0.25">
      <c r="A107" s="354">
        <v>13</v>
      </c>
      <c r="B107" s="327" t="s">
        <v>31</v>
      </c>
      <c r="C107" s="20" t="s">
        <v>61</v>
      </c>
      <c r="D107" s="15" t="s">
        <v>74</v>
      </c>
      <c r="E107" s="10" t="s">
        <v>74</v>
      </c>
      <c r="F107" s="10" t="s">
        <v>74</v>
      </c>
      <c r="G107" s="15" t="s">
        <v>74</v>
      </c>
      <c r="H107" s="15"/>
      <c r="I107" s="6">
        <f t="shared" si="3"/>
        <v>750</v>
      </c>
      <c r="J107" s="7">
        <f>J108</f>
        <v>250</v>
      </c>
      <c r="K107" s="67">
        <f>K108</f>
        <v>250</v>
      </c>
      <c r="L107" s="73">
        <f>L108</f>
        <v>250</v>
      </c>
      <c r="M107" s="48"/>
      <c r="N107" s="48"/>
      <c r="O107" s="48"/>
      <c r="P107" s="38"/>
      <c r="Q107" s="32"/>
      <c r="R107" s="41"/>
      <c r="S107" s="42"/>
      <c r="T107" s="42"/>
      <c r="U107" s="42"/>
      <c r="V107" s="42"/>
      <c r="W107" s="41"/>
      <c r="X107" s="58"/>
      <c r="Y107" s="42"/>
      <c r="Z107" s="42"/>
      <c r="AA107" s="58"/>
      <c r="AB107" s="42"/>
      <c r="AC107" s="42"/>
      <c r="AD107" s="58"/>
      <c r="AE107" s="42"/>
      <c r="AF107" s="42"/>
    </row>
    <row r="108" spans="1:32" ht="18.75" hidden="1" customHeight="1" x14ac:dyDescent="0.25">
      <c r="A108" s="356"/>
      <c r="B108" s="328"/>
      <c r="C108" s="28" t="s">
        <v>32</v>
      </c>
      <c r="D108" s="14" t="s">
        <v>74</v>
      </c>
      <c r="E108" s="3" t="s">
        <v>74</v>
      </c>
      <c r="F108" s="3" t="s">
        <v>74</v>
      </c>
      <c r="G108" s="14" t="s">
        <v>74</v>
      </c>
      <c r="H108" s="14"/>
      <c r="I108" s="6">
        <f t="shared" si="3"/>
        <v>750</v>
      </c>
      <c r="J108" s="64">
        <f>SUM(J109:J113)</f>
        <v>250</v>
      </c>
      <c r="K108" s="65">
        <f>SUM(K109:K113)</f>
        <v>250</v>
      </c>
      <c r="L108" s="74">
        <f>SUM(L109:L113)</f>
        <v>250</v>
      </c>
      <c r="M108" s="48"/>
      <c r="N108" s="48"/>
      <c r="O108" s="48"/>
      <c r="P108" s="38"/>
      <c r="Q108" s="32"/>
    </row>
    <row r="109" spans="1:32" ht="21" hidden="1" customHeight="1" x14ac:dyDescent="0.25">
      <c r="A109" s="4" t="s">
        <v>87</v>
      </c>
      <c r="B109" s="28" t="s">
        <v>125</v>
      </c>
      <c r="C109" s="28" t="s">
        <v>32</v>
      </c>
      <c r="D109" s="14">
        <v>902</v>
      </c>
      <c r="E109" s="3" t="s">
        <v>34</v>
      </c>
      <c r="F109" s="3" t="s">
        <v>37</v>
      </c>
      <c r="G109" s="14">
        <v>244</v>
      </c>
      <c r="H109" s="14"/>
      <c r="I109" s="6">
        <f t="shared" si="3"/>
        <v>270</v>
      </c>
      <c r="J109" s="64">
        <v>70</v>
      </c>
      <c r="K109" s="65">
        <v>100</v>
      </c>
      <c r="L109" s="19">
        <v>100</v>
      </c>
      <c r="M109" s="48"/>
      <c r="N109" s="48"/>
      <c r="O109" s="48"/>
      <c r="P109" s="38"/>
      <c r="Q109" s="32"/>
    </row>
    <row r="110" spans="1:32" ht="21.75" hidden="1" customHeight="1" x14ac:dyDescent="0.25">
      <c r="A110" s="4" t="s">
        <v>88</v>
      </c>
      <c r="B110" s="28" t="s">
        <v>102</v>
      </c>
      <c r="C110" s="28" t="s">
        <v>32</v>
      </c>
      <c r="D110" s="14">
        <v>902</v>
      </c>
      <c r="E110" s="3" t="s">
        <v>34</v>
      </c>
      <c r="F110" s="3" t="s">
        <v>37</v>
      </c>
      <c r="G110" s="14">
        <v>612</v>
      </c>
      <c r="H110" s="14">
        <v>5</v>
      </c>
      <c r="I110" s="6">
        <f>SUM(J110:L110)</f>
        <v>0</v>
      </c>
      <c r="J110" s="64"/>
      <c r="K110" s="65"/>
      <c r="L110" s="19"/>
      <c r="Q110" s="32"/>
    </row>
    <row r="111" spans="1:32" ht="22.5" hidden="1" customHeight="1" x14ac:dyDescent="0.25">
      <c r="A111" s="4" t="s">
        <v>89</v>
      </c>
      <c r="B111" s="28" t="s">
        <v>90</v>
      </c>
      <c r="C111" s="28" t="s">
        <v>32</v>
      </c>
      <c r="D111" s="14">
        <v>902</v>
      </c>
      <c r="E111" s="3" t="s">
        <v>34</v>
      </c>
      <c r="F111" s="3" t="s">
        <v>37</v>
      </c>
      <c r="G111" s="14">
        <v>612</v>
      </c>
      <c r="H111" s="14">
        <v>5</v>
      </c>
      <c r="I111" s="6">
        <f>SUM(J111:L111)</f>
        <v>0</v>
      </c>
      <c r="J111" s="64"/>
      <c r="K111" s="65"/>
      <c r="L111" s="19"/>
      <c r="M111" s="32"/>
      <c r="N111" s="32"/>
      <c r="O111" s="32"/>
      <c r="P111" s="32"/>
      <c r="Q111" s="32"/>
    </row>
    <row r="112" spans="1:32" ht="22.5" hidden="1" customHeight="1" x14ac:dyDescent="0.25">
      <c r="A112" s="330" t="s">
        <v>115</v>
      </c>
      <c r="B112" s="395" t="s">
        <v>116</v>
      </c>
      <c r="C112" s="370" t="s">
        <v>32</v>
      </c>
      <c r="D112" s="14">
        <v>902</v>
      </c>
      <c r="E112" s="3" t="s">
        <v>34</v>
      </c>
      <c r="F112" s="3" t="s">
        <v>119</v>
      </c>
      <c r="G112" s="14">
        <v>612</v>
      </c>
      <c r="H112" s="14"/>
      <c r="I112" s="6">
        <f>SUM(J112:L112)</f>
        <v>0</v>
      </c>
      <c r="J112" s="64"/>
      <c r="K112" s="65"/>
      <c r="L112" s="19"/>
      <c r="M112" s="32"/>
      <c r="N112" s="32"/>
      <c r="O112" s="32"/>
      <c r="P112" s="32"/>
      <c r="Q112" s="32"/>
    </row>
    <row r="113" spans="1:17" ht="22.5" hidden="1" customHeight="1" x14ac:dyDescent="0.25">
      <c r="A113" s="321"/>
      <c r="B113" s="396"/>
      <c r="C113" s="392"/>
      <c r="D113" s="79">
        <v>903</v>
      </c>
      <c r="E113" s="13" t="s">
        <v>34</v>
      </c>
      <c r="F113" s="13" t="s">
        <v>37</v>
      </c>
      <c r="G113" s="79">
        <v>612</v>
      </c>
      <c r="H113" s="79">
        <v>5</v>
      </c>
      <c r="I113" s="89">
        <f>SUM(J113:L113)</f>
        <v>480</v>
      </c>
      <c r="J113" s="90">
        <v>180</v>
      </c>
      <c r="K113" s="91">
        <v>150</v>
      </c>
      <c r="L113" s="101">
        <v>150</v>
      </c>
      <c r="M113" s="32"/>
      <c r="N113" s="32"/>
      <c r="O113" s="32"/>
      <c r="P113" s="32"/>
      <c r="Q113" s="32"/>
    </row>
    <row r="114" spans="1:17" ht="20.25" customHeight="1" x14ac:dyDescent="0.25">
      <c r="A114" s="26"/>
      <c r="B114" s="102" t="s">
        <v>103</v>
      </c>
      <c r="C114" s="28"/>
      <c r="D114" s="26"/>
      <c r="E114" s="4"/>
      <c r="F114" s="4"/>
      <c r="G114" s="26"/>
      <c r="H114" s="26"/>
      <c r="I114" s="64">
        <f>I15+I106</f>
        <v>1050</v>
      </c>
      <c r="J114" s="64">
        <f>J15+J106</f>
        <v>350</v>
      </c>
      <c r="K114" s="64">
        <f>K15+K106</f>
        <v>350</v>
      </c>
      <c r="L114" s="64">
        <f>L15+L106</f>
        <v>350</v>
      </c>
      <c r="M114" s="47"/>
    </row>
    <row r="115" spans="1:17" ht="15.75" customHeight="1" x14ac:dyDescent="0.25">
      <c r="B115" s="24"/>
      <c r="C115" s="24"/>
      <c r="D115" s="24"/>
      <c r="E115" s="24"/>
      <c r="F115" s="92"/>
      <c r="G115" s="93"/>
      <c r="H115" s="93"/>
      <c r="I115" s="94"/>
      <c r="J115" s="95"/>
      <c r="K115" s="95"/>
      <c r="L115" s="77"/>
      <c r="M115" s="25"/>
      <c r="N115" s="25"/>
      <c r="O115" s="25"/>
      <c r="P115" s="25"/>
      <c r="Q115" s="25"/>
    </row>
    <row r="116" spans="1:17" ht="15.75" customHeight="1" x14ac:dyDescent="0.25">
      <c r="B116" s="16"/>
      <c r="C116" s="16"/>
      <c r="D116" s="66"/>
      <c r="E116" s="12"/>
      <c r="F116" s="47"/>
      <c r="G116" s="96"/>
      <c r="H116" s="96"/>
      <c r="I116" s="61"/>
      <c r="J116" s="97"/>
      <c r="K116" s="97"/>
      <c r="M116" s="47"/>
    </row>
    <row r="117" spans="1:17" ht="18.75" customHeight="1" x14ac:dyDescent="0.25">
      <c r="F117" s="31"/>
      <c r="G117" s="98"/>
      <c r="H117" s="98"/>
      <c r="I117" s="68"/>
      <c r="J117" s="97"/>
      <c r="K117" s="97"/>
    </row>
    <row r="118" spans="1:17" x14ac:dyDescent="0.25">
      <c r="F118" s="31"/>
      <c r="G118" s="98"/>
      <c r="H118" s="98"/>
      <c r="I118" s="68"/>
      <c r="J118" s="99"/>
      <c r="K118" s="99"/>
    </row>
    <row r="119" spans="1:17" x14ac:dyDescent="0.25">
      <c r="F119" s="31"/>
      <c r="G119" s="98"/>
      <c r="H119" s="98"/>
      <c r="I119" s="68"/>
      <c r="J119" s="99"/>
      <c r="K119" s="99"/>
    </row>
    <row r="120" spans="1:17" x14ac:dyDescent="0.25">
      <c r="F120" s="31"/>
      <c r="G120" s="35"/>
      <c r="H120" s="35"/>
      <c r="I120" s="42"/>
      <c r="J120" s="100"/>
      <c r="K120" s="100"/>
    </row>
    <row r="123" spans="1:17" x14ac:dyDescent="0.25">
      <c r="C123" s="21"/>
    </row>
  </sheetData>
  <mergeCells count="87">
    <mergeCell ref="C112:C113"/>
    <mergeCell ref="A107:A108"/>
    <mergeCell ref="B107:B108"/>
    <mergeCell ref="B99:B100"/>
    <mergeCell ref="A112:A113"/>
    <mergeCell ref="B112:B113"/>
    <mergeCell ref="A101:A102"/>
    <mergeCell ref="B101:B102"/>
    <mergeCell ref="A1:L1"/>
    <mergeCell ref="A103:A104"/>
    <mergeCell ref="B103:B104"/>
    <mergeCell ref="A105:A106"/>
    <mergeCell ref="B105:B106"/>
    <mergeCell ref="C84:C85"/>
    <mergeCell ref="B86:B87"/>
    <mergeCell ref="C86:C87"/>
    <mergeCell ref="A88:A90"/>
    <mergeCell ref="B88:B90"/>
    <mergeCell ref="A92:A95"/>
    <mergeCell ref="B92:B95"/>
    <mergeCell ref="A84:A85"/>
    <mergeCell ref="B76:B78"/>
    <mergeCell ref="A79:A80"/>
    <mergeCell ref="B79:B80"/>
    <mergeCell ref="A97:A98"/>
    <mergeCell ref="B97:B98"/>
    <mergeCell ref="A99:A100"/>
    <mergeCell ref="A58:A60"/>
    <mergeCell ref="B58:B60"/>
    <mergeCell ref="A82:A83"/>
    <mergeCell ref="B82:B83"/>
    <mergeCell ref="B84:B85"/>
    <mergeCell ref="A69:A72"/>
    <mergeCell ref="B69:B72"/>
    <mergeCell ref="A73:A74"/>
    <mergeCell ref="B73:B74"/>
    <mergeCell ref="A76:A78"/>
    <mergeCell ref="C59:C60"/>
    <mergeCell ref="C43:C45"/>
    <mergeCell ref="A61:A63"/>
    <mergeCell ref="B61:B63"/>
    <mergeCell ref="A48:A49"/>
    <mergeCell ref="B48:B49"/>
    <mergeCell ref="A50:A52"/>
    <mergeCell ref="A46:A47"/>
    <mergeCell ref="B46:B47"/>
    <mergeCell ref="B50:B52"/>
    <mergeCell ref="A53:A55"/>
    <mergeCell ref="B53:B55"/>
    <mergeCell ref="A56:A57"/>
    <mergeCell ref="B56:B57"/>
    <mergeCell ref="A42:A45"/>
    <mergeCell ref="B42:B45"/>
    <mergeCell ref="A31:A32"/>
    <mergeCell ref="B31:B32"/>
    <mergeCell ref="A19:A20"/>
    <mergeCell ref="B19:B20"/>
    <mergeCell ref="A21:A23"/>
    <mergeCell ref="B21:B23"/>
    <mergeCell ref="A27:A29"/>
    <mergeCell ref="B27:B29"/>
    <mergeCell ref="A33:A36"/>
    <mergeCell ref="B33:B36"/>
    <mergeCell ref="A37:A39"/>
    <mergeCell ref="B37:B39"/>
    <mergeCell ref="A40:A41"/>
    <mergeCell ref="B40:B41"/>
    <mergeCell ref="C28:C29"/>
    <mergeCell ref="C9:C11"/>
    <mergeCell ref="A9:A11"/>
    <mergeCell ref="B9:B11"/>
    <mergeCell ref="A24:A26"/>
    <mergeCell ref="B24:B26"/>
    <mergeCell ref="A7:A8"/>
    <mergeCell ref="B7:B8"/>
    <mergeCell ref="C25:C26"/>
    <mergeCell ref="AD3:AF3"/>
    <mergeCell ref="D2:G2"/>
    <mergeCell ref="I2:L2"/>
    <mergeCell ref="A4:A6"/>
    <mergeCell ref="B4:B6"/>
    <mergeCell ref="A2:A3"/>
    <mergeCell ref="B2:B3"/>
    <mergeCell ref="C2:C3"/>
    <mergeCell ref="U3:W3"/>
    <mergeCell ref="X3:Z3"/>
    <mergeCell ref="AA3:AC3"/>
  </mergeCells>
  <phoneticPr fontId="0" type="noConversion"/>
  <pageMargins left="0.25" right="0.25" top="0.75" bottom="0.75" header="0.3" footer="0.3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3"/>
  <sheetViews>
    <sheetView view="pageBreakPreview" zoomScale="70" zoomScaleNormal="100" zoomScaleSheetLayoutView="70" workbookViewId="0">
      <pane xSplit="17" ySplit="7" topLeftCell="R8" activePane="bottomRight" state="frozen"/>
      <selection pane="topRight" activeCell="R1" sqref="R1"/>
      <selection pane="bottomLeft" activeCell="A8" sqref="A8"/>
      <selection pane="bottomRight" activeCell="R12" sqref="R12"/>
    </sheetView>
  </sheetViews>
  <sheetFormatPr defaultColWidth="9.140625" defaultRowHeight="18.75" x14ac:dyDescent="0.3"/>
  <cols>
    <col min="1" max="1" width="5.7109375" style="22" customWidth="1"/>
    <col min="2" max="2" width="37.5703125" style="23" customWidth="1"/>
    <col min="3" max="3" width="21.28515625" style="22" customWidth="1"/>
    <col min="4" max="4" width="6.28515625" style="22" customWidth="1"/>
    <col min="5" max="5" width="8.28515625" style="22" customWidth="1"/>
    <col min="6" max="6" width="0.28515625" style="22" hidden="1" customWidth="1"/>
    <col min="7" max="7" width="16.5703125" style="22" customWidth="1"/>
    <col min="8" max="8" width="6.85546875" style="22" customWidth="1"/>
    <col min="9" max="9" width="16.7109375" style="22" customWidth="1"/>
    <col min="10" max="10" width="16.5703125" style="22" customWidth="1"/>
    <col min="11" max="12" width="15.28515625" style="22" customWidth="1"/>
    <col min="13" max="13" width="14.140625" style="22" customWidth="1"/>
    <col min="14" max="14" width="14.42578125" style="22" customWidth="1"/>
    <col min="15" max="15" width="14.28515625" style="22" customWidth="1"/>
    <col min="16" max="16" width="14.42578125" style="22" customWidth="1"/>
    <col min="17" max="17" width="0.140625" style="22" customWidth="1"/>
    <col min="18" max="18" width="16.5703125" style="22" customWidth="1"/>
    <col min="19" max="19" width="11.28515625" style="22" customWidth="1"/>
    <col min="20" max="20" width="12.85546875" style="22" hidden="1" customWidth="1"/>
    <col min="21" max="21" width="13.85546875" style="22" hidden="1" customWidth="1"/>
    <col min="22" max="22" width="11.5703125" style="22" hidden="1" customWidth="1"/>
    <col min="23" max="23" width="12.42578125" style="22" hidden="1" customWidth="1"/>
    <col min="24" max="24" width="11.7109375" style="22" hidden="1" customWidth="1"/>
    <col min="25" max="16384" width="9.140625" style="22"/>
  </cols>
  <sheetData>
    <row r="1" spans="1:20" ht="81.75" customHeight="1" x14ac:dyDescent="0.3">
      <c r="A1" s="409" t="s">
        <v>285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r="2" spans="1:20" ht="18.75" customHeight="1" x14ac:dyDescent="0.3">
      <c r="A2" s="410" t="s">
        <v>68</v>
      </c>
      <c r="B2" s="410" t="s">
        <v>67</v>
      </c>
      <c r="C2" s="410" t="s">
        <v>69</v>
      </c>
      <c r="D2" s="410" t="s">
        <v>71</v>
      </c>
      <c r="E2" s="410"/>
      <c r="F2" s="410"/>
      <c r="G2" s="410"/>
      <c r="H2" s="410"/>
      <c r="I2" s="410"/>
      <c r="J2" s="410" t="s">
        <v>75</v>
      </c>
      <c r="K2" s="410"/>
      <c r="L2" s="410"/>
      <c r="M2" s="410"/>
      <c r="N2" s="410"/>
      <c r="O2" s="410"/>
      <c r="P2" s="410"/>
    </row>
    <row r="3" spans="1:20" ht="56.25" customHeight="1" x14ac:dyDescent="0.3">
      <c r="A3" s="410"/>
      <c r="B3" s="410"/>
      <c r="C3" s="410"/>
      <c r="D3" s="103" t="s">
        <v>72</v>
      </c>
      <c r="E3" s="206" t="s">
        <v>73</v>
      </c>
      <c r="F3" s="206" t="s">
        <v>210</v>
      </c>
      <c r="G3" s="207" t="s">
        <v>211</v>
      </c>
      <c r="H3" s="103" t="s">
        <v>1</v>
      </c>
      <c r="I3" s="103" t="s">
        <v>219</v>
      </c>
      <c r="J3" s="215" t="s">
        <v>61</v>
      </c>
      <c r="K3" s="284" t="s">
        <v>166</v>
      </c>
      <c r="L3" s="207" t="s">
        <v>179</v>
      </c>
      <c r="M3" s="207" t="s">
        <v>184</v>
      </c>
      <c r="N3" s="207" t="s">
        <v>185</v>
      </c>
      <c r="O3" s="207" t="s">
        <v>186</v>
      </c>
      <c r="P3" s="207" t="s">
        <v>187</v>
      </c>
      <c r="S3" s="413"/>
      <c r="T3" s="413"/>
    </row>
    <row r="4" spans="1:20" ht="38.25" customHeight="1" x14ac:dyDescent="0.3">
      <c r="A4" s="414"/>
      <c r="B4" s="414" t="s">
        <v>170</v>
      </c>
      <c r="C4" s="298" t="s">
        <v>61</v>
      </c>
      <c r="D4" s="269" t="s">
        <v>74</v>
      </c>
      <c r="E4" s="270" t="s">
        <v>74</v>
      </c>
      <c r="F4" s="270" t="s">
        <v>74</v>
      </c>
      <c r="G4" s="270" t="s">
        <v>74</v>
      </c>
      <c r="H4" s="269" t="s">
        <v>74</v>
      </c>
      <c r="I4" s="269" t="s">
        <v>74</v>
      </c>
      <c r="J4" s="271">
        <f t="shared" ref="J4:J11" si="0">SUM(K4:P4)</f>
        <v>1430102.7999999998</v>
      </c>
      <c r="K4" s="271">
        <f t="shared" ref="K4:P4" si="1">SUM(K6:K7)</f>
        <v>259241.40000000002</v>
      </c>
      <c r="L4" s="271">
        <f t="shared" si="1"/>
        <v>110434</v>
      </c>
      <c r="M4" s="271">
        <f t="shared" si="1"/>
        <v>112238.7</v>
      </c>
      <c r="N4" s="271">
        <f t="shared" si="1"/>
        <v>316062.90000000002</v>
      </c>
      <c r="O4" s="271">
        <f t="shared" si="1"/>
        <v>316062.90000000002</v>
      </c>
      <c r="P4" s="271">
        <f t="shared" si="1"/>
        <v>316062.90000000002</v>
      </c>
    </row>
    <row r="5" spans="1:20" ht="38.25" customHeight="1" x14ac:dyDescent="0.3">
      <c r="A5" s="414"/>
      <c r="B5" s="414"/>
      <c r="C5" s="301" t="s">
        <v>302</v>
      </c>
      <c r="D5" s="269" t="s">
        <v>74</v>
      </c>
      <c r="E5" s="270" t="s">
        <v>74</v>
      </c>
      <c r="F5" s="270" t="s">
        <v>74</v>
      </c>
      <c r="G5" s="270" t="s">
        <v>74</v>
      </c>
      <c r="H5" s="269" t="s">
        <v>74</v>
      </c>
      <c r="I5" s="269" t="s">
        <v>74</v>
      </c>
      <c r="J5" s="271">
        <f>SUM(K5:P5)</f>
        <v>0</v>
      </c>
      <c r="K5" s="271">
        <f t="shared" ref="K5:P6" si="2">K9+K22+K46+K54</f>
        <v>0</v>
      </c>
      <c r="L5" s="271">
        <f t="shared" si="2"/>
        <v>0</v>
      </c>
      <c r="M5" s="271">
        <f t="shared" si="2"/>
        <v>0</v>
      </c>
      <c r="N5" s="271">
        <f t="shared" si="2"/>
        <v>0</v>
      </c>
      <c r="O5" s="271">
        <f t="shared" si="2"/>
        <v>0</v>
      </c>
      <c r="P5" s="271">
        <f t="shared" si="2"/>
        <v>0</v>
      </c>
    </row>
    <row r="6" spans="1:20" ht="33" customHeight="1" x14ac:dyDescent="0.3">
      <c r="A6" s="414"/>
      <c r="B6" s="414"/>
      <c r="C6" s="298" t="s">
        <v>33</v>
      </c>
      <c r="D6" s="269" t="s">
        <v>74</v>
      </c>
      <c r="E6" s="270" t="s">
        <v>74</v>
      </c>
      <c r="F6" s="270" t="s">
        <v>74</v>
      </c>
      <c r="G6" s="270" t="s">
        <v>74</v>
      </c>
      <c r="H6" s="269" t="s">
        <v>74</v>
      </c>
      <c r="I6" s="269" t="s">
        <v>74</v>
      </c>
      <c r="J6" s="271">
        <f>SUM(K6:P6)</f>
        <v>54527.200000000004</v>
      </c>
      <c r="K6" s="271">
        <f t="shared" si="2"/>
        <v>31774.800000000003</v>
      </c>
      <c r="L6" s="271">
        <f t="shared" si="2"/>
        <v>2289.8999999999996</v>
      </c>
      <c r="M6" s="271">
        <f t="shared" si="2"/>
        <v>2312.5</v>
      </c>
      <c r="N6" s="271">
        <f t="shared" si="2"/>
        <v>6050</v>
      </c>
      <c r="O6" s="271">
        <f t="shared" si="2"/>
        <v>6050</v>
      </c>
      <c r="P6" s="271">
        <f t="shared" si="2"/>
        <v>6050</v>
      </c>
    </row>
    <row r="7" spans="1:20" ht="33.75" customHeight="1" x14ac:dyDescent="0.3">
      <c r="A7" s="414"/>
      <c r="B7" s="414"/>
      <c r="C7" s="298" t="s">
        <v>32</v>
      </c>
      <c r="D7" s="269" t="s">
        <v>74</v>
      </c>
      <c r="E7" s="270" t="s">
        <v>74</v>
      </c>
      <c r="F7" s="270" t="s">
        <v>74</v>
      </c>
      <c r="G7" s="270" t="s">
        <v>74</v>
      </c>
      <c r="H7" s="269" t="s">
        <v>74</v>
      </c>
      <c r="I7" s="269" t="s">
        <v>74</v>
      </c>
      <c r="J7" s="271">
        <f>SUM(K7:P7)</f>
        <v>1375575.6</v>
      </c>
      <c r="K7" s="271">
        <f t="shared" ref="K7:P7" si="3">K11+K24+K48+K56</f>
        <v>227466.60000000003</v>
      </c>
      <c r="L7" s="271">
        <f t="shared" si="3"/>
        <v>108144.1</v>
      </c>
      <c r="M7" s="271">
        <f t="shared" si="3"/>
        <v>109926.2</v>
      </c>
      <c r="N7" s="271">
        <f t="shared" si="3"/>
        <v>310012.90000000002</v>
      </c>
      <c r="O7" s="271">
        <f t="shared" si="3"/>
        <v>310012.90000000002</v>
      </c>
      <c r="P7" s="271">
        <f t="shared" si="3"/>
        <v>310012.90000000002</v>
      </c>
    </row>
    <row r="8" spans="1:20" ht="32.25" customHeight="1" x14ac:dyDescent="0.3">
      <c r="A8" s="415" t="s">
        <v>5</v>
      </c>
      <c r="B8" s="416" t="s">
        <v>188</v>
      </c>
      <c r="C8" s="295" t="s">
        <v>61</v>
      </c>
      <c r="D8" s="296" t="s">
        <v>74</v>
      </c>
      <c r="E8" s="297" t="s">
        <v>74</v>
      </c>
      <c r="F8" s="297" t="s">
        <v>74</v>
      </c>
      <c r="G8" s="297" t="s">
        <v>74</v>
      </c>
      <c r="H8" s="296" t="s">
        <v>74</v>
      </c>
      <c r="I8" s="296" t="s">
        <v>74</v>
      </c>
      <c r="J8" s="294">
        <f>SUM(K8:P8)</f>
        <v>23412.3</v>
      </c>
      <c r="K8" s="294">
        <f>K11+K10</f>
        <v>4079.8999999999996</v>
      </c>
      <c r="L8" s="294">
        <f t="shared" ref="L8:P8" si="4">L11+L10</f>
        <v>3611.2</v>
      </c>
      <c r="M8" s="294">
        <f t="shared" si="4"/>
        <v>3661.2</v>
      </c>
      <c r="N8" s="294">
        <f t="shared" si="4"/>
        <v>4020</v>
      </c>
      <c r="O8" s="294">
        <f t="shared" si="4"/>
        <v>4020</v>
      </c>
      <c r="P8" s="294">
        <f t="shared" si="4"/>
        <v>4020</v>
      </c>
    </row>
    <row r="9" spans="1:20" ht="32.25" customHeight="1" x14ac:dyDescent="0.3">
      <c r="A9" s="415"/>
      <c r="B9" s="416"/>
      <c r="C9" s="295" t="s">
        <v>302</v>
      </c>
      <c r="D9" s="296"/>
      <c r="E9" s="297"/>
      <c r="F9" s="297"/>
      <c r="G9" s="297"/>
      <c r="H9" s="296"/>
      <c r="I9" s="296"/>
      <c r="J9" s="268">
        <f>SUM(K9:P9)</f>
        <v>0</v>
      </c>
      <c r="K9" s="294">
        <v>0</v>
      </c>
      <c r="L9" s="294">
        <v>0</v>
      </c>
      <c r="M9" s="294">
        <v>0</v>
      </c>
      <c r="N9" s="294">
        <v>0</v>
      </c>
      <c r="O9" s="294">
        <v>0</v>
      </c>
      <c r="P9" s="294">
        <v>0</v>
      </c>
    </row>
    <row r="10" spans="1:20" ht="30" customHeight="1" x14ac:dyDescent="0.3">
      <c r="A10" s="415"/>
      <c r="B10" s="416"/>
      <c r="C10" s="291" t="s">
        <v>33</v>
      </c>
      <c r="D10" s="266" t="s">
        <v>74</v>
      </c>
      <c r="E10" s="267" t="s">
        <v>74</v>
      </c>
      <c r="F10" s="267" t="s">
        <v>74</v>
      </c>
      <c r="G10" s="267" t="s">
        <v>74</v>
      </c>
      <c r="H10" s="266" t="s">
        <v>74</v>
      </c>
      <c r="I10" s="266" t="s">
        <v>74</v>
      </c>
      <c r="J10" s="268">
        <f t="shared" si="0"/>
        <v>6971.4</v>
      </c>
      <c r="K10" s="268">
        <f t="shared" ref="K10:P10" si="5">K18</f>
        <v>1391.8</v>
      </c>
      <c r="L10" s="268">
        <f t="shared" si="5"/>
        <v>689.8</v>
      </c>
      <c r="M10" s="268">
        <f t="shared" si="5"/>
        <v>689.8</v>
      </c>
      <c r="N10" s="268">
        <f t="shared" si="5"/>
        <v>1400</v>
      </c>
      <c r="O10" s="268">
        <f t="shared" si="5"/>
        <v>1400</v>
      </c>
      <c r="P10" s="268">
        <f t="shared" si="5"/>
        <v>1400</v>
      </c>
    </row>
    <row r="11" spans="1:20" ht="30.75" customHeight="1" x14ac:dyDescent="0.3">
      <c r="A11" s="415"/>
      <c r="B11" s="416"/>
      <c r="C11" s="291" t="s">
        <v>32</v>
      </c>
      <c r="D11" s="266" t="s">
        <v>74</v>
      </c>
      <c r="E11" s="267" t="s">
        <v>74</v>
      </c>
      <c r="F11" s="267" t="s">
        <v>74</v>
      </c>
      <c r="G11" s="267" t="s">
        <v>74</v>
      </c>
      <c r="H11" s="266" t="s">
        <v>74</v>
      </c>
      <c r="I11" s="266" t="s">
        <v>74</v>
      </c>
      <c r="J11" s="268">
        <f t="shared" si="0"/>
        <v>16440.900000000001</v>
      </c>
      <c r="K11" s="268">
        <f t="shared" ref="K11:P11" si="6">K12+K13+K14+K15+K16+K19+K20</f>
        <v>2688.1</v>
      </c>
      <c r="L11" s="268">
        <f t="shared" si="6"/>
        <v>2921.4</v>
      </c>
      <c r="M11" s="268">
        <f t="shared" si="6"/>
        <v>2971.4</v>
      </c>
      <c r="N11" s="268">
        <f t="shared" si="6"/>
        <v>2620</v>
      </c>
      <c r="O11" s="268">
        <f t="shared" si="6"/>
        <v>2620</v>
      </c>
      <c r="P11" s="268">
        <f t="shared" si="6"/>
        <v>2620</v>
      </c>
    </row>
    <row r="12" spans="1:20" ht="155.25" customHeight="1" x14ac:dyDescent="0.3">
      <c r="A12" s="285" t="s">
        <v>76</v>
      </c>
      <c r="B12" s="248" t="s">
        <v>244</v>
      </c>
      <c r="C12" s="103" t="s">
        <v>32</v>
      </c>
      <c r="D12" s="220">
        <v>902</v>
      </c>
      <c r="E12" s="223" t="s">
        <v>38</v>
      </c>
      <c r="F12" s="223" t="s">
        <v>46</v>
      </c>
      <c r="G12" s="216" t="s">
        <v>252</v>
      </c>
      <c r="H12" s="223" t="s">
        <v>36</v>
      </c>
      <c r="I12" s="223"/>
      <c r="J12" s="217">
        <f t="shared" ref="J12:J63" si="7">SUM(K12:P12)</f>
        <v>3100</v>
      </c>
      <c r="K12" s="224">
        <v>600</v>
      </c>
      <c r="L12" s="224">
        <v>500</v>
      </c>
      <c r="M12" s="224">
        <v>500</v>
      </c>
      <c r="N12" s="224">
        <v>500</v>
      </c>
      <c r="O12" s="224">
        <v>500</v>
      </c>
      <c r="P12" s="224">
        <v>500</v>
      </c>
      <c r="R12" s="22" t="s">
        <v>230</v>
      </c>
    </row>
    <row r="13" spans="1:20" ht="60" customHeight="1" x14ac:dyDescent="0.3">
      <c r="A13" s="285" t="s">
        <v>77</v>
      </c>
      <c r="B13" s="248" t="s">
        <v>250</v>
      </c>
      <c r="C13" s="103" t="s">
        <v>32</v>
      </c>
      <c r="D13" s="220">
        <v>902</v>
      </c>
      <c r="E13" s="286" t="s">
        <v>38</v>
      </c>
      <c r="F13" s="223" t="s">
        <v>46</v>
      </c>
      <c r="G13" s="216" t="s">
        <v>252</v>
      </c>
      <c r="H13" s="223" t="s">
        <v>169</v>
      </c>
      <c r="I13" s="223"/>
      <c r="J13" s="217">
        <f>SUM(K13:P13)</f>
        <v>1500</v>
      </c>
      <c r="K13" s="224">
        <v>250</v>
      </c>
      <c r="L13" s="224">
        <v>250</v>
      </c>
      <c r="M13" s="224">
        <v>250</v>
      </c>
      <c r="N13" s="224">
        <v>250</v>
      </c>
      <c r="O13" s="224">
        <v>250</v>
      </c>
      <c r="P13" s="224">
        <v>250</v>
      </c>
    </row>
    <row r="14" spans="1:20" ht="83.25" customHeight="1" x14ac:dyDescent="0.3">
      <c r="A14" s="285" t="s">
        <v>232</v>
      </c>
      <c r="B14" s="220" t="s">
        <v>254</v>
      </c>
      <c r="C14" s="103" t="s">
        <v>32</v>
      </c>
      <c r="D14" s="220">
        <v>902</v>
      </c>
      <c r="E14" s="223" t="s">
        <v>38</v>
      </c>
      <c r="F14" s="223" t="s">
        <v>280</v>
      </c>
      <c r="G14" s="216" t="s">
        <v>252</v>
      </c>
      <c r="H14" s="223" t="s">
        <v>160</v>
      </c>
      <c r="I14" s="223" t="s">
        <v>9</v>
      </c>
      <c r="J14" s="217">
        <f t="shared" si="7"/>
        <v>6817.9</v>
      </c>
      <c r="K14" s="224">
        <v>1017.9</v>
      </c>
      <c r="L14" s="224">
        <v>1400</v>
      </c>
      <c r="M14" s="224">
        <v>1400</v>
      </c>
      <c r="N14" s="224">
        <v>1000</v>
      </c>
      <c r="O14" s="224">
        <v>1000</v>
      </c>
      <c r="P14" s="224">
        <v>1000</v>
      </c>
    </row>
    <row r="15" spans="1:20" ht="81" customHeight="1" x14ac:dyDescent="0.3">
      <c r="A15" s="285" t="s">
        <v>231</v>
      </c>
      <c r="B15" s="220" t="s">
        <v>255</v>
      </c>
      <c r="C15" s="103" t="s">
        <v>32</v>
      </c>
      <c r="D15" s="220">
        <v>902</v>
      </c>
      <c r="E15" s="223" t="s">
        <v>38</v>
      </c>
      <c r="F15" s="223" t="s">
        <v>46</v>
      </c>
      <c r="G15" s="216" t="s">
        <v>252</v>
      </c>
      <c r="H15" s="223" t="s">
        <v>160</v>
      </c>
      <c r="I15" s="223" t="s">
        <v>78</v>
      </c>
      <c r="J15" s="217">
        <f>SUM(K15:P15)</f>
        <v>1800</v>
      </c>
      <c r="K15" s="286">
        <v>300</v>
      </c>
      <c r="L15" s="224">
        <v>300</v>
      </c>
      <c r="M15" s="224">
        <v>300</v>
      </c>
      <c r="N15" s="224">
        <v>300</v>
      </c>
      <c r="O15" s="224">
        <v>300</v>
      </c>
      <c r="P15" s="224">
        <v>300</v>
      </c>
    </row>
    <row r="16" spans="1:20" ht="102.75" customHeight="1" x14ac:dyDescent="0.3">
      <c r="A16" s="285" t="s">
        <v>234</v>
      </c>
      <c r="B16" s="287" t="s">
        <v>253</v>
      </c>
      <c r="C16" s="103" t="s">
        <v>32</v>
      </c>
      <c r="D16" s="220">
        <v>902</v>
      </c>
      <c r="E16" s="223" t="s">
        <v>38</v>
      </c>
      <c r="F16" s="223" t="s">
        <v>275</v>
      </c>
      <c r="G16" s="216" t="s">
        <v>272</v>
      </c>
      <c r="H16" s="223" t="s">
        <v>53</v>
      </c>
      <c r="I16" s="223" t="s">
        <v>251</v>
      </c>
      <c r="J16" s="217">
        <f t="shared" si="7"/>
        <v>1400</v>
      </c>
      <c r="K16" s="224">
        <v>200</v>
      </c>
      <c r="L16" s="224">
        <v>200</v>
      </c>
      <c r="M16" s="224">
        <v>250</v>
      </c>
      <c r="N16" s="224">
        <v>250</v>
      </c>
      <c r="O16" s="224">
        <v>250</v>
      </c>
      <c r="P16" s="224">
        <v>250</v>
      </c>
      <c r="R16" s="249" t="s">
        <v>277</v>
      </c>
    </row>
    <row r="17" spans="1:24" ht="2.25" hidden="1" customHeight="1" x14ac:dyDescent="0.3">
      <c r="A17" s="285"/>
      <c r="B17" s="238" t="s">
        <v>192</v>
      </c>
      <c r="C17" s="238" t="s">
        <v>32</v>
      </c>
      <c r="D17" s="239">
        <v>902</v>
      </c>
      <c r="E17" s="240" t="s">
        <v>38</v>
      </c>
      <c r="F17" s="240" t="s">
        <v>39</v>
      </c>
      <c r="G17" s="241" t="s">
        <v>233</v>
      </c>
      <c r="H17" s="240" t="s">
        <v>36</v>
      </c>
      <c r="I17" s="240"/>
      <c r="J17" s="242">
        <f t="shared" si="7"/>
        <v>0</v>
      </c>
      <c r="K17" s="318">
        <v>0</v>
      </c>
      <c r="L17" s="243">
        <v>0</v>
      </c>
      <c r="M17" s="243">
        <v>0</v>
      </c>
      <c r="N17" s="243">
        <v>0</v>
      </c>
      <c r="O17" s="243">
        <v>0</v>
      </c>
      <c r="P17" s="243">
        <v>0</v>
      </c>
    </row>
    <row r="18" spans="1:24" ht="42.75" customHeight="1" x14ac:dyDescent="0.3">
      <c r="A18" s="398" t="s">
        <v>283</v>
      </c>
      <c r="B18" s="397" t="s">
        <v>245</v>
      </c>
      <c r="C18" s="103" t="s">
        <v>33</v>
      </c>
      <c r="D18" s="220">
        <v>902</v>
      </c>
      <c r="E18" s="223" t="s">
        <v>38</v>
      </c>
      <c r="F18" s="223" t="s">
        <v>51</v>
      </c>
      <c r="G18" s="216" t="s">
        <v>257</v>
      </c>
      <c r="H18" s="223" t="s">
        <v>138</v>
      </c>
      <c r="I18" s="223" t="s">
        <v>183</v>
      </c>
      <c r="J18" s="217">
        <f t="shared" si="7"/>
        <v>6971.4</v>
      </c>
      <c r="K18" s="224">
        <v>1391.8</v>
      </c>
      <c r="L18" s="224">
        <v>689.8</v>
      </c>
      <c r="M18" s="224">
        <v>689.8</v>
      </c>
      <c r="N18" s="224">
        <v>1400</v>
      </c>
      <c r="O18" s="224">
        <v>1400</v>
      </c>
      <c r="P18" s="224">
        <v>1400</v>
      </c>
    </row>
    <row r="19" spans="1:24" ht="33.75" customHeight="1" x14ac:dyDescent="0.3">
      <c r="A19" s="398"/>
      <c r="B19" s="397"/>
      <c r="C19" s="103" t="s">
        <v>32</v>
      </c>
      <c r="D19" s="220">
        <v>902</v>
      </c>
      <c r="E19" s="223" t="s">
        <v>38</v>
      </c>
      <c r="F19" s="223" t="s">
        <v>52</v>
      </c>
      <c r="G19" s="216" t="s">
        <v>258</v>
      </c>
      <c r="H19" s="223" t="s">
        <v>138</v>
      </c>
      <c r="I19" s="223" t="s">
        <v>154</v>
      </c>
      <c r="J19" s="217">
        <f t="shared" si="7"/>
        <v>296</v>
      </c>
      <c r="K19" s="224">
        <v>43.2</v>
      </c>
      <c r="L19" s="224">
        <v>21.4</v>
      </c>
      <c r="M19" s="224">
        <v>21.4</v>
      </c>
      <c r="N19" s="224">
        <v>70</v>
      </c>
      <c r="O19" s="224">
        <v>70</v>
      </c>
      <c r="P19" s="224">
        <v>70</v>
      </c>
    </row>
    <row r="20" spans="1:24" ht="33.75" customHeight="1" x14ac:dyDescent="0.3">
      <c r="A20" s="398"/>
      <c r="B20" s="397"/>
      <c r="C20" s="103" t="s">
        <v>32</v>
      </c>
      <c r="D20" s="220">
        <v>902</v>
      </c>
      <c r="E20" s="223" t="s">
        <v>38</v>
      </c>
      <c r="F20" s="223" t="s">
        <v>173</v>
      </c>
      <c r="G20" s="216" t="s">
        <v>252</v>
      </c>
      <c r="H20" s="223" t="s">
        <v>138</v>
      </c>
      <c r="I20" s="223" t="s">
        <v>154</v>
      </c>
      <c r="J20" s="217">
        <f t="shared" si="7"/>
        <v>1527</v>
      </c>
      <c r="K20" s="224">
        <v>277</v>
      </c>
      <c r="L20" s="224">
        <v>250</v>
      </c>
      <c r="M20" s="224">
        <v>250</v>
      </c>
      <c r="N20" s="224">
        <v>250</v>
      </c>
      <c r="O20" s="224">
        <v>250</v>
      </c>
      <c r="P20" s="224">
        <v>250</v>
      </c>
      <c r="R20" s="249" t="s">
        <v>227</v>
      </c>
      <c r="S20" s="214"/>
      <c r="T20" s="214"/>
      <c r="U20" s="214"/>
    </row>
    <row r="21" spans="1:24" ht="50.25" customHeight="1" x14ac:dyDescent="0.3">
      <c r="A21" s="401" t="s">
        <v>194</v>
      </c>
      <c r="B21" s="416" t="s">
        <v>189</v>
      </c>
      <c r="C21" s="291" t="s">
        <v>61</v>
      </c>
      <c r="D21" s="292" t="s">
        <v>74</v>
      </c>
      <c r="E21" s="293" t="s">
        <v>74</v>
      </c>
      <c r="F21" s="293" t="s">
        <v>74</v>
      </c>
      <c r="G21" s="293" t="s">
        <v>74</v>
      </c>
      <c r="H21" s="292" t="s">
        <v>74</v>
      </c>
      <c r="I21" s="292" t="s">
        <v>74</v>
      </c>
      <c r="J21" s="268">
        <f>SUM(K21:P21)</f>
        <v>1371059.6</v>
      </c>
      <c r="K21" s="294">
        <f>SUM(K23:K24)</f>
        <v>226030.60000000003</v>
      </c>
      <c r="L21" s="294">
        <f t="shared" ref="L21:P21" si="8">SUM(L23:L24)</f>
        <v>105522.80000000002</v>
      </c>
      <c r="M21" s="294">
        <f t="shared" si="8"/>
        <v>107277.5</v>
      </c>
      <c r="N21" s="294">
        <f t="shared" si="8"/>
        <v>310742.90000000002</v>
      </c>
      <c r="O21" s="294">
        <f t="shared" si="8"/>
        <v>310742.90000000002</v>
      </c>
      <c r="P21" s="294">
        <f t="shared" si="8"/>
        <v>310742.90000000002</v>
      </c>
    </row>
    <row r="22" spans="1:24" ht="50.25" customHeight="1" x14ac:dyDescent="0.3">
      <c r="A22" s="401"/>
      <c r="B22" s="416"/>
      <c r="C22" s="291" t="s">
        <v>302</v>
      </c>
      <c r="D22" s="292"/>
      <c r="E22" s="293"/>
      <c r="F22" s="293"/>
      <c r="G22" s="293"/>
      <c r="H22" s="292"/>
      <c r="I22" s="292"/>
      <c r="J22" s="268">
        <f>SUM(K22:P22)</f>
        <v>0</v>
      </c>
      <c r="K22" s="294">
        <v>0</v>
      </c>
      <c r="L22" s="294">
        <v>0</v>
      </c>
      <c r="M22" s="294">
        <v>0</v>
      </c>
      <c r="N22" s="294">
        <v>0</v>
      </c>
      <c r="O22" s="294">
        <v>0</v>
      </c>
      <c r="P22" s="294">
        <v>0</v>
      </c>
    </row>
    <row r="23" spans="1:24" ht="51" customHeight="1" x14ac:dyDescent="0.3">
      <c r="A23" s="401"/>
      <c r="B23" s="416"/>
      <c r="C23" s="291" t="s">
        <v>33</v>
      </c>
      <c r="D23" s="292" t="s">
        <v>74</v>
      </c>
      <c r="E23" s="293" t="s">
        <v>74</v>
      </c>
      <c r="F23" s="293" t="s">
        <v>74</v>
      </c>
      <c r="G23" s="293" t="s">
        <v>74</v>
      </c>
      <c r="H23" s="292" t="s">
        <v>74</v>
      </c>
      <c r="I23" s="292" t="s">
        <v>74</v>
      </c>
      <c r="J23" s="268">
        <f>SUM(K23:P23)</f>
        <v>20171.900000000001</v>
      </c>
      <c r="K23" s="268">
        <f>K32+K37+K44</f>
        <v>2999.1</v>
      </c>
      <c r="L23" s="268">
        <f>L37+L32+L44</f>
        <v>1600.1</v>
      </c>
      <c r="M23" s="268">
        <f>M37+M32+M44</f>
        <v>1622.7</v>
      </c>
      <c r="N23" s="268">
        <f>N37+N32+N44</f>
        <v>4650</v>
      </c>
      <c r="O23" s="268">
        <f>O37+O32+O44</f>
        <v>4650</v>
      </c>
      <c r="P23" s="268">
        <f>P37+P32+P44</f>
        <v>4650</v>
      </c>
    </row>
    <row r="24" spans="1:24" ht="47.25" customHeight="1" x14ac:dyDescent="0.3">
      <c r="A24" s="401"/>
      <c r="B24" s="416"/>
      <c r="C24" s="291" t="s">
        <v>32</v>
      </c>
      <c r="D24" s="292" t="s">
        <v>74</v>
      </c>
      <c r="E24" s="293" t="s">
        <v>74</v>
      </c>
      <c r="F24" s="293" t="s">
        <v>74</v>
      </c>
      <c r="G24" s="293" t="s">
        <v>74</v>
      </c>
      <c r="H24" s="292" t="s">
        <v>74</v>
      </c>
      <c r="I24" s="292" t="s">
        <v>74</v>
      </c>
      <c r="J24" s="268">
        <f>SUM(K24:P24)</f>
        <v>1350887.7000000002</v>
      </c>
      <c r="K24" s="268">
        <f t="shared" ref="K24:P24" si="9">K25+K26+K27+K28+K29+K30+K31+K33+K34+K35+K36+K39+K40+K41</f>
        <v>223031.50000000003</v>
      </c>
      <c r="L24" s="268">
        <f t="shared" si="9"/>
        <v>103922.70000000001</v>
      </c>
      <c r="M24" s="268">
        <f t="shared" si="9"/>
        <v>105654.8</v>
      </c>
      <c r="N24" s="268">
        <f t="shared" si="9"/>
        <v>306092.90000000002</v>
      </c>
      <c r="O24" s="268">
        <f t="shared" si="9"/>
        <v>306092.90000000002</v>
      </c>
      <c r="P24" s="268">
        <f t="shared" si="9"/>
        <v>306092.90000000002</v>
      </c>
      <c r="S24" s="262"/>
    </row>
    <row r="25" spans="1:24" ht="29.25" customHeight="1" x14ac:dyDescent="0.3">
      <c r="A25" s="403" t="s">
        <v>195</v>
      </c>
      <c r="B25" s="402" t="s">
        <v>204</v>
      </c>
      <c r="C25" s="246" t="s">
        <v>32</v>
      </c>
      <c r="D25" s="263">
        <v>902</v>
      </c>
      <c r="E25" s="227" t="s">
        <v>161</v>
      </c>
      <c r="F25" s="227" t="s">
        <v>43</v>
      </c>
      <c r="G25" s="228" t="s">
        <v>259</v>
      </c>
      <c r="H25" s="227" t="s">
        <v>160</v>
      </c>
      <c r="I25" s="227" t="s">
        <v>9</v>
      </c>
      <c r="J25" s="229">
        <f>SUM(K25:P25)</f>
        <v>38312.399999999994</v>
      </c>
      <c r="K25" s="224">
        <v>3360</v>
      </c>
      <c r="L25" s="232">
        <v>4381.8</v>
      </c>
      <c r="M25" s="232">
        <v>4381.8</v>
      </c>
      <c r="N25" s="232">
        <f>5673.9+3055.7</f>
        <v>8729.5999999999985</v>
      </c>
      <c r="O25" s="232">
        <f>5673.9+3055.7</f>
        <v>8729.5999999999985</v>
      </c>
      <c r="P25" s="232">
        <f>5673.9+3055.7</f>
        <v>8729.5999999999985</v>
      </c>
      <c r="R25" s="214"/>
      <c r="S25" s="319"/>
      <c r="T25" s="319"/>
      <c r="U25" s="319"/>
      <c r="V25" s="319"/>
      <c r="W25" s="319"/>
      <c r="X25" s="319"/>
    </row>
    <row r="26" spans="1:24" ht="31.5" customHeight="1" x14ac:dyDescent="0.3">
      <c r="A26" s="403"/>
      <c r="B26" s="402"/>
      <c r="C26" s="246" t="s">
        <v>32</v>
      </c>
      <c r="D26" s="263">
        <v>902</v>
      </c>
      <c r="E26" s="227" t="s">
        <v>38</v>
      </c>
      <c r="F26" s="227" t="s">
        <v>43</v>
      </c>
      <c r="G26" s="228" t="s">
        <v>259</v>
      </c>
      <c r="H26" s="227" t="s">
        <v>160</v>
      </c>
      <c r="I26" s="227" t="s">
        <v>9</v>
      </c>
      <c r="J26" s="229">
        <f t="shared" si="7"/>
        <v>2400</v>
      </c>
      <c r="K26" s="224">
        <v>400</v>
      </c>
      <c r="L26" s="232">
        <v>400</v>
      </c>
      <c r="M26" s="232">
        <v>400</v>
      </c>
      <c r="N26" s="232">
        <v>400</v>
      </c>
      <c r="O26" s="232">
        <v>400</v>
      </c>
      <c r="P26" s="232">
        <v>400</v>
      </c>
      <c r="R26" s="412" t="s">
        <v>279</v>
      </c>
      <c r="S26" s="412"/>
    </row>
    <row r="27" spans="1:24" ht="34.5" customHeight="1" x14ac:dyDescent="0.3">
      <c r="A27" s="403"/>
      <c r="B27" s="402"/>
      <c r="C27" s="246" t="s">
        <v>32</v>
      </c>
      <c r="D27" s="263">
        <v>902</v>
      </c>
      <c r="E27" s="227" t="s">
        <v>174</v>
      </c>
      <c r="F27" s="227" t="s">
        <v>43</v>
      </c>
      <c r="G27" s="228" t="s">
        <v>259</v>
      </c>
      <c r="H27" s="227" t="s">
        <v>160</v>
      </c>
      <c r="I27" s="227" t="s">
        <v>9</v>
      </c>
      <c r="J27" s="229">
        <f t="shared" si="7"/>
        <v>743591.7</v>
      </c>
      <c r="K27" s="224">
        <v>126839.9</v>
      </c>
      <c r="L27" s="232">
        <v>55749.4</v>
      </c>
      <c r="M27" s="232">
        <v>56333.1</v>
      </c>
      <c r="N27" s="232">
        <f>91147.8+77075.3</f>
        <v>168223.1</v>
      </c>
      <c r="O27" s="232">
        <f>91147.8+77075.3</f>
        <v>168223.1</v>
      </c>
      <c r="P27" s="232">
        <f>91147.8+77075.3</f>
        <v>168223.1</v>
      </c>
      <c r="R27" s="214"/>
      <c r="S27" s="400"/>
      <c r="T27" s="400"/>
      <c r="U27" s="400"/>
    </row>
    <row r="28" spans="1:24" ht="34.5" customHeight="1" x14ac:dyDescent="0.3">
      <c r="A28" s="403"/>
      <c r="B28" s="402"/>
      <c r="C28" s="246" t="s">
        <v>32</v>
      </c>
      <c r="D28" s="263">
        <v>902</v>
      </c>
      <c r="E28" s="227" t="s">
        <v>174</v>
      </c>
      <c r="F28" s="227" t="s">
        <v>178</v>
      </c>
      <c r="G28" s="228" t="s">
        <v>260</v>
      </c>
      <c r="H28" s="227" t="s">
        <v>160</v>
      </c>
      <c r="I28" s="227" t="s">
        <v>9</v>
      </c>
      <c r="J28" s="229">
        <f>SUM(K28:P28)</f>
        <v>22558.1</v>
      </c>
      <c r="K28" s="224">
        <v>4162.1000000000004</v>
      </c>
      <c r="L28" s="232">
        <v>2628</v>
      </c>
      <c r="M28" s="232">
        <v>0</v>
      </c>
      <c r="N28" s="232">
        <v>5256</v>
      </c>
      <c r="O28" s="232">
        <v>5256</v>
      </c>
      <c r="P28" s="232">
        <v>5256</v>
      </c>
      <c r="R28" s="249"/>
      <c r="S28" s="251"/>
      <c r="T28" s="251"/>
      <c r="U28" s="251"/>
      <c r="V28" s="251"/>
    </row>
    <row r="29" spans="1:24" ht="60" customHeight="1" x14ac:dyDescent="0.3">
      <c r="A29" s="299"/>
      <c r="B29" s="300" t="s">
        <v>284</v>
      </c>
      <c r="C29" s="246"/>
      <c r="D29" s="300">
        <v>902</v>
      </c>
      <c r="E29" s="227" t="s">
        <v>174</v>
      </c>
      <c r="F29" s="227"/>
      <c r="G29" s="228" t="s">
        <v>259</v>
      </c>
      <c r="H29" s="227" t="s">
        <v>54</v>
      </c>
      <c r="I29" s="227" t="s">
        <v>154</v>
      </c>
      <c r="J29" s="229">
        <f>SUM(K29:P29)</f>
        <v>274</v>
      </c>
      <c r="K29" s="224">
        <v>274</v>
      </c>
      <c r="L29" s="232">
        <v>0</v>
      </c>
      <c r="M29" s="232">
        <v>0</v>
      </c>
      <c r="N29" s="232">
        <v>0</v>
      </c>
      <c r="O29" s="232">
        <v>0</v>
      </c>
      <c r="P29" s="232">
        <v>0</v>
      </c>
      <c r="R29" s="249"/>
      <c r="S29" s="251"/>
      <c r="T29" s="251"/>
      <c r="U29" s="251"/>
      <c r="V29" s="251"/>
    </row>
    <row r="30" spans="1:24" ht="117" customHeight="1" x14ac:dyDescent="0.3">
      <c r="A30" s="245" t="s">
        <v>79</v>
      </c>
      <c r="B30" s="253" t="s">
        <v>256</v>
      </c>
      <c r="C30" s="246" t="s">
        <v>32</v>
      </c>
      <c r="D30" s="263">
        <v>902</v>
      </c>
      <c r="E30" s="227" t="s">
        <v>38</v>
      </c>
      <c r="F30" s="227" t="s">
        <v>274</v>
      </c>
      <c r="G30" s="228" t="s">
        <v>261</v>
      </c>
      <c r="H30" s="227" t="s">
        <v>160</v>
      </c>
      <c r="I30" s="227" t="s">
        <v>9</v>
      </c>
      <c r="J30" s="229">
        <f>K30+L30+M30+N30+O30+P30</f>
        <v>1500</v>
      </c>
      <c r="K30" s="224">
        <v>600</v>
      </c>
      <c r="L30" s="232">
        <v>0</v>
      </c>
      <c r="M30" s="232">
        <v>0</v>
      </c>
      <c r="N30" s="232">
        <v>300</v>
      </c>
      <c r="O30" s="232">
        <v>300</v>
      </c>
      <c r="P30" s="232">
        <v>300</v>
      </c>
      <c r="R30" s="249" t="s">
        <v>278</v>
      </c>
      <c r="T30" s="408"/>
      <c r="U30" s="408"/>
      <c r="V30" s="408"/>
      <c r="W30" s="408"/>
    </row>
    <row r="31" spans="1:24" ht="120.75" customHeight="1" x14ac:dyDescent="0.3">
      <c r="A31" s="264" t="s">
        <v>85</v>
      </c>
      <c r="B31" s="263" t="s">
        <v>243</v>
      </c>
      <c r="C31" s="246" t="s">
        <v>32</v>
      </c>
      <c r="D31" s="263">
        <v>902</v>
      </c>
      <c r="E31" s="227" t="s">
        <v>38</v>
      </c>
      <c r="F31" s="227" t="s">
        <v>273</v>
      </c>
      <c r="G31" s="228" t="s">
        <v>262</v>
      </c>
      <c r="H31" s="227" t="s">
        <v>160</v>
      </c>
      <c r="I31" s="227" t="s">
        <v>9</v>
      </c>
      <c r="J31" s="229">
        <f>SUM(K31:P31)</f>
        <v>0</v>
      </c>
      <c r="K31" s="224">
        <v>0</v>
      </c>
      <c r="L31" s="232">
        <v>0</v>
      </c>
      <c r="M31" s="232">
        <v>0</v>
      </c>
      <c r="N31" s="232">
        <v>0</v>
      </c>
      <c r="O31" s="232">
        <v>0</v>
      </c>
      <c r="P31" s="232">
        <v>0</v>
      </c>
      <c r="R31" s="214"/>
      <c r="T31" s="408"/>
      <c r="U31" s="408"/>
      <c r="V31" s="408"/>
      <c r="W31" s="408"/>
    </row>
    <row r="32" spans="1:24" ht="41.25" customHeight="1" x14ac:dyDescent="0.3">
      <c r="A32" s="403" t="s">
        <v>86</v>
      </c>
      <c r="B32" s="402" t="s">
        <v>236</v>
      </c>
      <c r="C32" s="246" t="s">
        <v>33</v>
      </c>
      <c r="D32" s="263">
        <v>902</v>
      </c>
      <c r="E32" s="227" t="s">
        <v>174</v>
      </c>
      <c r="F32" s="227" t="s">
        <v>171</v>
      </c>
      <c r="G32" s="228" t="s">
        <v>263</v>
      </c>
      <c r="H32" s="227" t="s">
        <v>138</v>
      </c>
      <c r="I32" s="227" t="s">
        <v>182</v>
      </c>
      <c r="J32" s="229">
        <f t="shared" si="7"/>
        <v>17757.8</v>
      </c>
      <c r="K32" s="224">
        <v>2566.4</v>
      </c>
      <c r="L32" s="232">
        <v>1145.7</v>
      </c>
      <c r="M32" s="232">
        <v>1145.7</v>
      </c>
      <c r="N32" s="232">
        <v>4300</v>
      </c>
      <c r="O32" s="232">
        <v>4300</v>
      </c>
      <c r="P32" s="232">
        <v>4300</v>
      </c>
      <c r="R32" s="214"/>
      <c r="T32" s="22" t="s">
        <v>230</v>
      </c>
    </row>
    <row r="33" spans="1:24" ht="42" customHeight="1" x14ac:dyDescent="0.3">
      <c r="A33" s="403"/>
      <c r="B33" s="402"/>
      <c r="C33" s="246" t="s">
        <v>32</v>
      </c>
      <c r="D33" s="263">
        <v>902</v>
      </c>
      <c r="E33" s="227" t="s">
        <v>174</v>
      </c>
      <c r="F33" s="227" t="s">
        <v>172</v>
      </c>
      <c r="G33" s="228" t="s">
        <v>264</v>
      </c>
      <c r="H33" s="227" t="s">
        <v>138</v>
      </c>
      <c r="I33" s="227" t="s">
        <v>154</v>
      </c>
      <c r="J33" s="229">
        <f t="shared" si="7"/>
        <v>570.5</v>
      </c>
      <c r="K33" s="224">
        <v>79.5</v>
      </c>
      <c r="L33" s="232">
        <v>35.5</v>
      </c>
      <c r="M33" s="232">
        <v>35.5</v>
      </c>
      <c r="N33" s="232">
        <v>140</v>
      </c>
      <c r="O33" s="232">
        <v>140</v>
      </c>
      <c r="P33" s="232">
        <v>140</v>
      </c>
    </row>
    <row r="34" spans="1:24" ht="41.25" customHeight="1" x14ac:dyDescent="0.3">
      <c r="A34" s="403" t="s">
        <v>105</v>
      </c>
      <c r="B34" s="402" t="s">
        <v>271</v>
      </c>
      <c r="C34" s="246" t="s">
        <v>32</v>
      </c>
      <c r="D34" s="263">
        <v>902</v>
      </c>
      <c r="E34" s="227" t="s">
        <v>38</v>
      </c>
      <c r="F34" s="227" t="s">
        <v>43</v>
      </c>
      <c r="G34" s="228" t="s">
        <v>259</v>
      </c>
      <c r="H34" s="227" t="s">
        <v>138</v>
      </c>
      <c r="I34" s="227" t="s">
        <v>154</v>
      </c>
      <c r="J34" s="229">
        <f t="shared" si="7"/>
        <v>0</v>
      </c>
      <c r="K34" s="224">
        <v>0</v>
      </c>
      <c r="L34" s="232">
        <v>0</v>
      </c>
      <c r="M34" s="232">
        <v>0</v>
      </c>
      <c r="N34" s="232">
        <v>0</v>
      </c>
      <c r="O34" s="232">
        <v>0</v>
      </c>
      <c r="P34" s="232">
        <v>0</v>
      </c>
      <c r="Q34" s="213"/>
      <c r="R34" s="320"/>
      <c r="S34" s="320"/>
      <c r="T34" s="320"/>
      <c r="U34" s="320"/>
      <c r="V34" s="320"/>
      <c r="W34" s="320"/>
      <c r="X34" s="320"/>
    </row>
    <row r="35" spans="1:24" ht="30" customHeight="1" x14ac:dyDescent="0.3">
      <c r="A35" s="403"/>
      <c r="B35" s="402"/>
      <c r="C35" s="246" t="s">
        <v>32</v>
      </c>
      <c r="D35" s="263">
        <v>902</v>
      </c>
      <c r="E35" s="227" t="s">
        <v>174</v>
      </c>
      <c r="F35" s="227" t="s">
        <v>43</v>
      </c>
      <c r="G35" s="228" t="s">
        <v>259</v>
      </c>
      <c r="H35" s="227" t="s">
        <v>138</v>
      </c>
      <c r="I35" s="227" t="s">
        <v>154</v>
      </c>
      <c r="J35" s="229">
        <f t="shared" si="7"/>
        <v>8053.7999999999993</v>
      </c>
      <c r="K35" s="224">
        <v>2845.2</v>
      </c>
      <c r="L35" s="232">
        <v>0</v>
      </c>
      <c r="M35" s="232">
        <v>0</v>
      </c>
      <c r="N35" s="232">
        <v>1736.2</v>
      </c>
      <c r="O35" s="232">
        <v>1736.2</v>
      </c>
      <c r="P35" s="232">
        <v>1736.2</v>
      </c>
      <c r="R35" s="214" t="s">
        <v>222</v>
      </c>
    </row>
    <row r="36" spans="1:24" ht="32.25" customHeight="1" x14ac:dyDescent="0.3">
      <c r="A36" s="403"/>
      <c r="B36" s="402"/>
      <c r="C36" s="246" t="s">
        <v>32</v>
      </c>
      <c r="D36" s="263">
        <v>902</v>
      </c>
      <c r="E36" s="227" t="s">
        <v>38</v>
      </c>
      <c r="F36" s="227" t="s">
        <v>58</v>
      </c>
      <c r="G36" s="228" t="s">
        <v>265</v>
      </c>
      <c r="H36" s="227" t="s">
        <v>138</v>
      </c>
      <c r="I36" s="227" t="s">
        <v>154</v>
      </c>
      <c r="J36" s="229">
        <f>SUM(K36:P36)</f>
        <v>0</v>
      </c>
      <c r="K36" s="224">
        <v>0</v>
      </c>
      <c r="L36" s="232">
        <v>0</v>
      </c>
      <c r="M36" s="232">
        <v>0</v>
      </c>
      <c r="N36" s="232">
        <v>0</v>
      </c>
      <c r="O36" s="232">
        <v>0</v>
      </c>
      <c r="P36" s="232">
        <v>0</v>
      </c>
      <c r="R36" s="256"/>
      <c r="S36" s="250"/>
      <c r="T36" s="250"/>
      <c r="U36" s="250"/>
      <c r="V36" s="250"/>
    </row>
    <row r="37" spans="1:24" ht="141" customHeight="1" x14ac:dyDescent="0.3">
      <c r="A37" s="245" t="s">
        <v>241</v>
      </c>
      <c r="B37" s="263" t="s">
        <v>235</v>
      </c>
      <c r="C37" s="246" t="s">
        <v>33</v>
      </c>
      <c r="D37" s="263">
        <v>902</v>
      </c>
      <c r="E37" s="227" t="s">
        <v>175</v>
      </c>
      <c r="F37" s="227" t="s">
        <v>176</v>
      </c>
      <c r="G37" s="228" t="s">
        <v>266</v>
      </c>
      <c r="H37" s="227" t="s">
        <v>177</v>
      </c>
      <c r="I37" s="227"/>
      <c r="J37" s="229">
        <f>SUM(K37:P37)</f>
        <v>2414.1</v>
      </c>
      <c r="K37" s="224">
        <v>432.7</v>
      </c>
      <c r="L37" s="232">
        <v>454.4</v>
      </c>
      <c r="M37" s="232">
        <v>477</v>
      </c>
      <c r="N37" s="232">
        <v>350</v>
      </c>
      <c r="O37" s="232">
        <v>350</v>
      </c>
      <c r="P37" s="232">
        <v>350</v>
      </c>
      <c r="R37" s="252"/>
      <c r="S37" s="252"/>
      <c r="T37" s="252"/>
      <c r="U37" s="252"/>
      <c r="V37" s="252"/>
    </row>
    <row r="38" spans="1:24" ht="0.75" customHeight="1" x14ac:dyDescent="0.3">
      <c r="A38" s="245"/>
      <c r="B38" s="288"/>
      <c r="C38" s="246" t="s">
        <v>32</v>
      </c>
      <c r="D38" s="263">
        <v>902</v>
      </c>
      <c r="E38" s="227" t="s">
        <v>38</v>
      </c>
      <c r="F38" s="227" t="s">
        <v>58</v>
      </c>
      <c r="G38" s="228" t="s">
        <v>224</v>
      </c>
      <c r="H38" s="227" t="s">
        <v>54</v>
      </c>
      <c r="I38" s="227" t="s">
        <v>154</v>
      </c>
      <c r="J38" s="217">
        <f t="shared" si="7"/>
        <v>0</v>
      </c>
      <c r="K38" s="232">
        <v>0</v>
      </c>
      <c r="L38" s="232">
        <v>0</v>
      </c>
      <c r="M38" s="232">
        <v>0</v>
      </c>
      <c r="N38" s="232">
        <v>0</v>
      </c>
      <c r="O38" s="232">
        <v>0</v>
      </c>
      <c r="P38" s="232">
        <v>0</v>
      </c>
      <c r="R38" s="22" t="s">
        <v>226</v>
      </c>
    </row>
    <row r="39" spans="1:24" ht="26.25" customHeight="1" x14ac:dyDescent="0.3">
      <c r="A39" s="407" t="s">
        <v>242</v>
      </c>
      <c r="B39" s="406" t="s">
        <v>206</v>
      </c>
      <c r="C39" s="272" t="s">
        <v>32</v>
      </c>
      <c r="D39" s="273">
        <v>902</v>
      </c>
      <c r="E39" s="274" t="s">
        <v>161</v>
      </c>
      <c r="F39" s="274" t="s">
        <v>43</v>
      </c>
      <c r="G39" s="275" t="s">
        <v>259</v>
      </c>
      <c r="H39" s="274" t="s">
        <v>160</v>
      </c>
      <c r="I39" s="274" t="s">
        <v>78</v>
      </c>
      <c r="J39" s="265">
        <f>SUM(K39:P39)</f>
        <v>517731.1</v>
      </c>
      <c r="K39" s="224">
        <v>81522.7</v>
      </c>
      <c r="L39" s="282">
        <v>38539</v>
      </c>
      <c r="M39" s="282">
        <v>42199.4</v>
      </c>
      <c r="N39" s="282">
        <v>118490</v>
      </c>
      <c r="O39" s="282">
        <v>118490</v>
      </c>
      <c r="P39" s="282">
        <v>118490</v>
      </c>
      <c r="R39" s="214"/>
    </row>
    <row r="40" spans="1:24" ht="27" customHeight="1" x14ac:dyDescent="0.3">
      <c r="A40" s="407"/>
      <c r="B40" s="406"/>
      <c r="C40" s="272" t="s">
        <v>32</v>
      </c>
      <c r="D40" s="273">
        <v>902</v>
      </c>
      <c r="E40" s="274" t="s">
        <v>174</v>
      </c>
      <c r="F40" s="274" t="s">
        <v>43</v>
      </c>
      <c r="G40" s="275" t="s">
        <v>259</v>
      </c>
      <c r="H40" s="274" t="s">
        <v>160</v>
      </c>
      <c r="I40" s="274" t="s">
        <v>78</v>
      </c>
      <c r="J40" s="265">
        <f t="shared" si="7"/>
        <v>8027.6</v>
      </c>
      <c r="K40" s="224">
        <v>1213.5999999999999</v>
      </c>
      <c r="L40" s="282">
        <v>1055</v>
      </c>
      <c r="M40" s="282">
        <v>1055</v>
      </c>
      <c r="N40" s="282">
        <v>1568</v>
      </c>
      <c r="O40" s="282">
        <v>1568</v>
      </c>
      <c r="P40" s="282">
        <v>1568</v>
      </c>
      <c r="R40" s="214"/>
    </row>
    <row r="41" spans="1:24" ht="24.75" customHeight="1" x14ac:dyDescent="0.3">
      <c r="A41" s="407"/>
      <c r="B41" s="406"/>
      <c r="C41" s="272" t="s">
        <v>32</v>
      </c>
      <c r="D41" s="273">
        <v>902</v>
      </c>
      <c r="E41" s="274" t="s">
        <v>161</v>
      </c>
      <c r="F41" s="274" t="s">
        <v>178</v>
      </c>
      <c r="G41" s="275" t="s">
        <v>260</v>
      </c>
      <c r="H41" s="274" t="s">
        <v>160</v>
      </c>
      <c r="I41" s="274" t="s">
        <v>78</v>
      </c>
      <c r="J41" s="265">
        <f t="shared" ref="J41:J46" si="10">SUM(K41:P41)</f>
        <v>7868.5</v>
      </c>
      <c r="K41" s="224">
        <v>1734.5</v>
      </c>
      <c r="L41" s="282">
        <v>1134</v>
      </c>
      <c r="M41" s="282">
        <v>1250</v>
      </c>
      <c r="N41" s="282">
        <v>1250</v>
      </c>
      <c r="O41" s="282">
        <v>1250</v>
      </c>
      <c r="P41" s="282">
        <v>1250</v>
      </c>
      <c r="R41" s="214"/>
    </row>
    <row r="42" spans="1:24" ht="34.5" hidden="1" customHeight="1" x14ac:dyDescent="0.3">
      <c r="A42" s="289"/>
      <c r="B42" s="276"/>
      <c r="C42" s="277" t="s">
        <v>32</v>
      </c>
      <c r="D42" s="278">
        <v>902</v>
      </c>
      <c r="E42" s="279" t="s">
        <v>174</v>
      </c>
      <c r="F42" s="279" t="s">
        <v>43</v>
      </c>
      <c r="G42" s="280" t="s">
        <v>220</v>
      </c>
      <c r="H42" s="279" t="s">
        <v>138</v>
      </c>
      <c r="I42" s="279" t="s">
        <v>154</v>
      </c>
      <c r="J42" s="281">
        <f t="shared" si="10"/>
        <v>4319.3999999999996</v>
      </c>
      <c r="K42" s="318">
        <v>0</v>
      </c>
      <c r="L42" s="283">
        <v>0</v>
      </c>
      <c r="M42" s="283">
        <v>1002.1</v>
      </c>
      <c r="N42" s="283">
        <v>1052.3</v>
      </c>
      <c r="O42" s="283">
        <v>1104.9000000000001</v>
      </c>
      <c r="P42" s="283">
        <v>1160.0999999999999</v>
      </c>
      <c r="R42" s="214" t="s">
        <v>222</v>
      </c>
    </row>
    <row r="43" spans="1:24" ht="35.25" hidden="1" customHeight="1" x14ac:dyDescent="0.3">
      <c r="A43" s="289" t="s">
        <v>242</v>
      </c>
      <c r="B43" s="272" t="s">
        <v>207</v>
      </c>
      <c r="C43" s="272" t="s">
        <v>32</v>
      </c>
      <c r="D43" s="273">
        <v>902</v>
      </c>
      <c r="E43" s="274" t="s">
        <v>174</v>
      </c>
      <c r="F43" s="274" t="s">
        <v>50</v>
      </c>
      <c r="G43" s="275" t="s">
        <v>220</v>
      </c>
      <c r="H43" s="274" t="s">
        <v>160</v>
      </c>
      <c r="I43" s="274" t="s">
        <v>156</v>
      </c>
      <c r="J43" s="265">
        <f t="shared" si="10"/>
        <v>0</v>
      </c>
      <c r="K43" s="317">
        <v>0</v>
      </c>
      <c r="L43" s="282">
        <v>0</v>
      </c>
      <c r="M43" s="282">
        <v>0</v>
      </c>
      <c r="N43" s="282">
        <v>0</v>
      </c>
      <c r="O43" s="282">
        <v>0</v>
      </c>
      <c r="P43" s="282">
        <v>0</v>
      </c>
      <c r="R43" s="214" t="s">
        <v>223</v>
      </c>
    </row>
    <row r="44" spans="1:24" ht="99" customHeight="1" x14ac:dyDescent="0.3">
      <c r="A44" s="289"/>
      <c r="B44" s="276" t="s">
        <v>281</v>
      </c>
      <c r="C44" s="272" t="s">
        <v>33</v>
      </c>
      <c r="D44" s="273">
        <v>902</v>
      </c>
      <c r="E44" s="274" t="s">
        <v>161</v>
      </c>
      <c r="F44" s="274"/>
      <c r="G44" s="275" t="s">
        <v>282</v>
      </c>
      <c r="H44" s="274" t="s">
        <v>160</v>
      </c>
      <c r="I44" s="274"/>
      <c r="J44" s="265">
        <f t="shared" si="10"/>
        <v>0</v>
      </c>
      <c r="K44" s="224">
        <v>0</v>
      </c>
      <c r="L44" s="282">
        <v>0</v>
      </c>
      <c r="M44" s="282">
        <v>0</v>
      </c>
      <c r="N44" s="282">
        <v>0</v>
      </c>
      <c r="O44" s="282">
        <v>0</v>
      </c>
      <c r="P44" s="282">
        <v>0</v>
      </c>
      <c r="R44" s="214"/>
    </row>
    <row r="45" spans="1:24" ht="30.75" customHeight="1" x14ac:dyDescent="0.3">
      <c r="A45" s="404">
        <v>3</v>
      </c>
      <c r="B45" s="405" t="s">
        <v>190</v>
      </c>
      <c r="C45" s="291" t="s">
        <v>61</v>
      </c>
      <c r="D45" s="292" t="s">
        <v>74</v>
      </c>
      <c r="E45" s="293" t="s">
        <v>74</v>
      </c>
      <c r="F45" s="293" t="s">
        <v>74</v>
      </c>
      <c r="G45" s="267" t="s">
        <v>74</v>
      </c>
      <c r="H45" s="292" t="s">
        <v>74</v>
      </c>
      <c r="I45" s="292" t="s">
        <v>74</v>
      </c>
      <c r="J45" s="268">
        <f t="shared" si="10"/>
        <v>30430.9</v>
      </c>
      <c r="K45" s="294">
        <f t="shared" ref="K45:P45" si="11">SUM(K47:K48)</f>
        <v>28430.9</v>
      </c>
      <c r="L45" s="294">
        <f t="shared" si="11"/>
        <v>400</v>
      </c>
      <c r="M45" s="294">
        <f t="shared" si="11"/>
        <v>400</v>
      </c>
      <c r="N45" s="294">
        <f t="shared" si="11"/>
        <v>400</v>
      </c>
      <c r="O45" s="294">
        <f t="shared" si="11"/>
        <v>400</v>
      </c>
      <c r="P45" s="294">
        <f t="shared" si="11"/>
        <v>400</v>
      </c>
    </row>
    <row r="46" spans="1:24" ht="30.75" customHeight="1" x14ac:dyDescent="0.3">
      <c r="A46" s="404"/>
      <c r="B46" s="405"/>
      <c r="C46" s="291" t="s">
        <v>302</v>
      </c>
      <c r="D46" s="292"/>
      <c r="E46" s="293"/>
      <c r="F46" s="293"/>
      <c r="G46" s="267"/>
      <c r="H46" s="292"/>
      <c r="I46" s="292"/>
      <c r="J46" s="268">
        <f t="shared" si="10"/>
        <v>0</v>
      </c>
      <c r="K46" s="294">
        <v>0</v>
      </c>
      <c r="L46" s="294">
        <v>0</v>
      </c>
      <c r="M46" s="294">
        <v>0</v>
      </c>
      <c r="N46" s="294">
        <v>0</v>
      </c>
      <c r="O46" s="294">
        <v>0</v>
      </c>
      <c r="P46" s="294">
        <v>0</v>
      </c>
    </row>
    <row r="47" spans="1:24" ht="33" customHeight="1" x14ac:dyDescent="0.3">
      <c r="A47" s="404"/>
      <c r="B47" s="405"/>
      <c r="C47" s="291" t="s">
        <v>33</v>
      </c>
      <c r="D47" s="292" t="s">
        <v>74</v>
      </c>
      <c r="E47" s="293" t="s">
        <v>74</v>
      </c>
      <c r="F47" s="293" t="s">
        <v>74</v>
      </c>
      <c r="G47" s="267" t="s">
        <v>74</v>
      </c>
      <c r="H47" s="292" t="s">
        <v>74</v>
      </c>
      <c r="I47" s="292" t="s">
        <v>74</v>
      </c>
      <c r="J47" s="268">
        <f t="shared" si="7"/>
        <v>27383.9</v>
      </c>
      <c r="K47" s="268">
        <f t="shared" ref="K47:P47" si="12">K49</f>
        <v>27383.9</v>
      </c>
      <c r="L47" s="268">
        <f t="shared" si="12"/>
        <v>0</v>
      </c>
      <c r="M47" s="268">
        <f t="shared" si="12"/>
        <v>0</v>
      </c>
      <c r="N47" s="268">
        <f t="shared" si="12"/>
        <v>0</v>
      </c>
      <c r="O47" s="268">
        <f t="shared" si="12"/>
        <v>0</v>
      </c>
      <c r="P47" s="268">
        <f t="shared" si="12"/>
        <v>0</v>
      </c>
    </row>
    <row r="48" spans="1:24" ht="33" customHeight="1" x14ac:dyDescent="0.3">
      <c r="A48" s="404"/>
      <c r="B48" s="405"/>
      <c r="C48" s="291" t="s">
        <v>32</v>
      </c>
      <c r="D48" s="292" t="s">
        <v>74</v>
      </c>
      <c r="E48" s="293" t="s">
        <v>74</v>
      </c>
      <c r="F48" s="293" t="s">
        <v>74</v>
      </c>
      <c r="G48" s="267" t="s">
        <v>74</v>
      </c>
      <c r="H48" s="292" t="s">
        <v>74</v>
      </c>
      <c r="I48" s="292" t="s">
        <v>74</v>
      </c>
      <c r="J48" s="268">
        <f>SUM(K48:P48)</f>
        <v>3047</v>
      </c>
      <c r="K48" s="268">
        <f t="shared" ref="K48:P48" si="13">K50+K51+K52</f>
        <v>1047</v>
      </c>
      <c r="L48" s="268">
        <f t="shared" si="13"/>
        <v>400</v>
      </c>
      <c r="M48" s="268">
        <f t="shared" si="13"/>
        <v>400</v>
      </c>
      <c r="N48" s="268">
        <f t="shared" si="13"/>
        <v>400</v>
      </c>
      <c r="O48" s="268">
        <f t="shared" si="13"/>
        <v>400</v>
      </c>
      <c r="P48" s="268">
        <f t="shared" si="13"/>
        <v>400</v>
      </c>
    </row>
    <row r="49" spans="1:20" ht="31.5" customHeight="1" x14ac:dyDescent="0.3">
      <c r="A49" s="398" t="s">
        <v>198</v>
      </c>
      <c r="B49" s="397" t="s">
        <v>225</v>
      </c>
      <c r="C49" s="103" t="s">
        <v>33</v>
      </c>
      <c r="D49" s="220">
        <v>902</v>
      </c>
      <c r="E49" s="223" t="s">
        <v>162</v>
      </c>
      <c r="F49" s="223" t="s">
        <v>163</v>
      </c>
      <c r="G49" s="216" t="s">
        <v>267</v>
      </c>
      <c r="H49" s="220">
        <v>612</v>
      </c>
      <c r="I49" s="220"/>
      <c r="J49" s="217">
        <f t="shared" si="7"/>
        <v>27383.9</v>
      </c>
      <c r="K49" s="224">
        <v>27383.9</v>
      </c>
      <c r="L49" s="224">
        <v>0</v>
      </c>
      <c r="M49" s="224">
        <v>0</v>
      </c>
      <c r="N49" s="224">
        <v>0</v>
      </c>
      <c r="O49" s="224">
        <v>0</v>
      </c>
      <c r="P49" s="224">
        <v>0</v>
      </c>
      <c r="R49" s="214"/>
    </row>
    <row r="50" spans="1:20" ht="27" customHeight="1" x14ac:dyDescent="0.3">
      <c r="A50" s="398"/>
      <c r="B50" s="397"/>
      <c r="C50" s="103" t="s">
        <v>32</v>
      </c>
      <c r="D50" s="220">
        <v>902</v>
      </c>
      <c r="E50" s="223" t="s">
        <v>162</v>
      </c>
      <c r="F50" s="230" t="s">
        <v>164</v>
      </c>
      <c r="G50" s="231" t="s">
        <v>268</v>
      </c>
      <c r="H50" s="223" t="s">
        <v>54</v>
      </c>
      <c r="I50" s="223" t="s">
        <v>154</v>
      </c>
      <c r="J50" s="217">
        <f t="shared" si="7"/>
        <v>847</v>
      </c>
      <c r="K50" s="224">
        <v>847</v>
      </c>
      <c r="L50" s="224">
        <v>0</v>
      </c>
      <c r="M50" s="224">
        <v>0</v>
      </c>
      <c r="N50" s="224">
        <v>0</v>
      </c>
      <c r="O50" s="224">
        <v>0</v>
      </c>
      <c r="P50" s="224">
        <v>0</v>
      </c>
    </row>
    <row r="51" spans="1:20" ht="33" customHeight="1" x14ac:dyDescent="0.3">
      <c r="A51" s="398"/>
      <c r="B51" s="397"/>
      <c r="C51" s="103" t="s">
        <v>32</v>
      </c>
      <c r="D51" s="220">
        <v>902</v>
      </c>
      <c r="E51" s="223" t="s">
        <v>162</v>
      </c>
      <c r="F51" s="223" t="s">
        <v>41</v>
      </c>
      <c r="G51" s="216" t="s">
        <v>269</v>
      </c>
      <c r="H51" s="220">
        <v>612</v>
      </c>
      <c r="I51" s="220">
        <v>5</v>
      </c>
      <c r="J51" s="217">
        <f t="shared" si="7"/>
        <v>27.3</v>
      </c>
      <c r="K51" s="290">
        <v>27.3</v>
      </c>
      <c r="L51" s="224">
        <v>0</v>
      </c>
      <c r="M51" s="224">
        <v>0</v>
      </c>
      <c r="N51" s="224">
        <v>0</v>
      </c>
      <c r="O51" s="224">
        <v>0</v>
      </c>
      <c r="P51" s="224">
        <v>0</v>
      </c>
    </row>
    <row r="52" spans="1:20" ht="71.25" customHeight="1" x14ac:dyDescent="0.3">
      <c r="A52" s="206" t="s">
        <v>240</v>
      </c>
      <c r="B52" s="220" t="s">
        <v>197</v>
      </c>
      <c r="C52" s="103" t="s">
        <v>32</v>
      </c>
      <c r="D52" s="220">
        <v>902</v>
      </c>
      <c r="E52" s="223" t="s">
        <v>162</v>
      </c>
      <c r="F52" s="223" t="s">
        <v>41</v>
      </c>
      <c r="G52" s="216" t="s">
        <v>269</v>
      </c>
      <c r="H52" s="220">
        <v>244</v>
      </c>
      <c r="I52" s="220"/>
      <c r="J52" s="217">
        <f t="shared" ref="J52:J58" si="14">SUM(K52:P52)</f>
        <v>2172.6999999999998</v>
      </c>
      <c r="K52" s="224">
        <v>172.7</v>
      </c>
      <c r="L52" s="224">
        <v>400</v>
      </c>
      <c r="M52" s="224">
        <v>400</v>
      </c>
      <c r="N52" s="224">
        <v>400</v>
      </c>
      <c r="O52" s="224">
        <v>400</v>
      </c>
      <c r="P52" s="224">
        <v>400</v>
      </c>
    </row>
    <row r="53" spans="1:20" ht="34.5" customHeight="1" x14ac:dyDescent="0.3">
      <c r="A53" s="404">
        <v>4</v>
      </c>
      <c r="B53" s="405" t="s">
        <v>218</v>
      </c>
      <c r="C53" s="291" t="s">
        <v>61</v>
      </c>
      <c r="D53" s="292" t="s">
        <v>74</v>
      </c>
      <c r="E53" s="293" t="s">
        <v>74</v>
      </c>
      <c r="F53" s="293" t="s">
        <v>74</v>
      </c>
      <c r="G53" s="267" t="s">
        <v>74</v>
      </c>
      <c r="H53" s="292" t="s">
        <v>74</v>
      </c>
      <c r="I53" s="292" t="s">
        <v>74</v>
      </c>
      <c r="J53" s="268">
        <f t="shared" si="14"/>
        <v>5200</v>
      </c>
      <c r="K53" s="268">
        <f t="shared" ref="K53:P53" si="15">K56</f>
        <v>700</v>
      </c>
      <c r="L53" s="268">
        <f t="shared" si="15"/>
        <v>900</v>
      </c>
      <c r="M53" s="268">
        <f t="shared" si="15"/>
        <v>900</v>
      </c>
      <c r="N53" s="268">
        <f t="shared" si="15"/>
        <v>900</v>
      </c>
      <c r="O53" s="268">
        <f t="shared" si="15"/>
        <v>900</v>
      </c>
      <c r="P53" s="268">
        <f t="shared" si="15"/>
        <v>900</v>
      </c>
    </row>
    <row r="54" spans="1:20" ht="34.5" customHeight="1" x14ac:dyDescent="0.3">
      <c r="A54" s="404"/>
      <c r="B54" s="405"/>
      <c r="C54" s="291" t="s">
        <v>302</v>
      </c>
      <c r="D54" s="292"/>
      <c r="E54" s="293"/>
      <c r="F54" s="293"/>
      <c r="G54" s="267"/>
      <c r="H54" s="292"/>
      <c r="I54" s="292"/>
      <c r="J54" s="268">
        <f t="shared" si="14"/>
        <v>0</v>
      </c>
      <c r="K54" s="268">
        <v>0</v>
      </c>
      <c r="L54" s="268">
        <v>0</v>
      </c>
      <c r="M54" s="268">
        <v>0</v>
      </c>
      <c r="N54" s="268">
        <v>0</v>
      </c>
      <c r="O54" s="268">
        <v>0</v>
      </c>
      <c r="P54" s="268">
        <v>0</v>
      </c>
    </row>
    <row r="55" spans="1:20" ht="34.5" customHeight="1" x14ac:dyDescent="0.3">
      <c r="A55" s="404"/>
      <c r="B55" s="405"/>
      <c r="C55" s="291" t="s">
        <v>33</v>
      </c>
      <c r="D55" s="292"/>
      <c r="E55" s="293"/>
      <c r="F55" s="293"/>
      <c r="G55" s="267"/>
      <c r="H55" s="292"/>
      <c r="I55" s="292"/>
      <c r="J55" s="268">
        <f t="shared" si="14"/>
        <v>0</v>
      </c>
      <c r="K55" s="268">
        <v>0</v>
      </c>
      <c r="L55" s="268">
        <v>0</v>
      </c>
      <c r="M55" s="268">
        <v>0</v>
      </c>
      <c r="N55" s="268">
        <v>0</v>
      </c>
      <c r="O55" s="268">
        <v>0</v>
      </c>
      <c r="P55" s="268">
        <v>0</v>
      </c>
    </row>
    <row r="56" spans="1:20" ht="55.5" customHeight="1" x14ac:dyDescent="0.3">
      <c r="A56" s="404"/>
      <c r="B56" s="405"/>
      <c r="C56" s="291" t="s">
        <v>32</v>
      </c>
      <c r="D56" s="292" t="s">
        <v>74</v>
      </c>
      <c r="E56" s="293" t="s">
        <v>74</v>
      </c>
      <c r="F56" s="293" t="s">
        <v>74</v>
      </c>
      <c r="G56" s="267" t="s">
        <v>74</v>
      </c>
      <c r="H56" s="292" t="s">
        <v>74</v>
      </c>
      <c r="I56" s="292" t="s">
        <v>74</v>
      </c>
      <c r="J56" s="268">
        <f t="shared" si="14"/>
        <v>5200</v>
      </c>
      <c r="K56" s="268">
        <f t="shared" ref="K56:P56" si="16">SUM(K57:K63)</f>
        <v>700</v>
      </c>
      <c r="L56" s="268">
        <f t="shared" si="16"/>
        <v>900</v>
      </c>
      <c r="M56" s="268">
        <f t="shared" si="16"/>
        <v>900</v>
      </c>
      <c r="N56" s="268">
        <f t="shared" si="16"/>
        <v>900</v>
      </c>
      <c r="O56" s="268">
        <f t="shared" si="16"/>
        <v>900</v>
      </c>
      <c r="P56" s="268">
        <f t="shared" si="16"/>
        <v>900</v>
      </c>
      <c r="R56" s="411" t="s">
        <v>238</v>
      </c>
      <c r="S56" s="411"/>
    </row>
    <row r="57" spans="1:20" ht="60" customHeight="1" x14ac:dyDescent="0.3">
      <c r="A57" s="398" t="s">
        <v>200</v>
      </c>
      <c r="B57" s="397" t="s">
        <v>246</v>
      </c>
      <c r="C57" s="103" t="s">
        <v>32</v>
      </c>
      <c r="D57" s="220">
        <v>902</v>
      </c>
      <c r="E57" s="223" t="s">
        <v>34</v>
      </c>
      <c r="F57" s="223" t="s">
        <v>276</v>
      </c>
      <c r="G57" s="216" t="s">
        <v>270</v>
      </c>
      <c r="H57" s="220">
        <v>244</v>
      </c>
      <c r="I57" s="220"/>
      <c r="J57" s="217">
        <f t="shared" si="14"/>
        <v>3400</v>
      </c>
      <c r="K57" s="224">
        <v>400</v>
      </c>
      <c r="L57" s="224">
        <v>600</v>
      </c>
      <c r="M57" s="224">
        <v>600</v>
      </c>
      <c r="N57" s="224">
        <v>600</v>
      </c>
      <c r="O57" s="224">
        <v>600</v>
      </c>
      <c r="P57" s="224">
        <v>600</v>
      </c>
      <c r="R57" s="399" t="s">
        <v>305</v>
      </c>
      <c r="S57" s="399"/>
      <c r="T57" s="214"/>
    </row>
    <row r="58" spans="1:20" ht="36.75" customHeight="1" x14ac:dyDescent="0.3">
      <c r="A58" s="398"/>
      <c r="B58" s="397"/>
      <c r="C58" s="103" t="s">
        <v>32</v>
      </c>
      <c r="D58" s="220">
        <v>902</v>
      </c>
      <c r="E58" s="223" t="s">
        <v>34</v>
      </c>
      <c r="F58" s="223" t="s">
        <v>107</v>
      </c>
      <c r="G58" s="216" t="s">
        <v>270</v>
      </c>
      <c r="H58" s="220">
        <v>612</v>
      </c>
      <c r="I58" s="220">
        <v>5</v>
      </c>
      <c r="J58" s="217">
        <f t="shared" si="14"/>
        <v>1800</v>
      </c>
      <c r="K58" s="224">
        <v>300</v>
      </c>
      <c r="L58" s="224">
        <v>300</v>
      </c>
      <c r="M58" s="224">
        <v>300</v>
      </c>
      <c r="N58" s="224">
        <v>300</v>
      </c>
      <c r="O58" s="224">
        <v>300</v>
      </c>
      <c r="P58" s="224">
        <v>300</v>
      </c>
      <c r="R58" s="21" t="s">
        <v>249</v>
      </c>
    </row>
    <row r="59" spans="1:20" ht="92.25" customHeight="1" x14ac:dyDescent="0.3">
      <c r="A59" s="206" t="s">
        <v>237</v>
      </c>
      <c r="B59" s="220" t="s">
        <v>247</v>
      </c>
      <c r="C59" s="103" t="s">
        <v>32</v>
      </c>
      <c r="D59" s="220">
        <v>902</v>
      </c>
      <c r="E59" s="223" t="s">
        <v>34</v>
      </c>
      <c r="F59" s="223" t="s">
        <v>35</v>
      </c>
      <c r="G59" s="216" t="s">
        <v>270</v>
      </c>
      <c r="H59" s="220">
        <v>612</v>
      </c>
      <c r="I59" s="220">
        <v>5</v>
      </c>
      <c r="J59" s="217">
        <f>K59+L59+M59+N59+O59+P59</f>
        <v>0</v>
      </c>
      <c r="K59" s="224">
        <v>0</v>
      </c>
      <c r="L59" s="224">
        <v>0</v>
      </c>
      <c r="M59" s="224">
        <v>0</v>
      </c>
      <c r="N59" s="224">
        <v>0</v>
      </c>
      <c r="O59" s="224">
        <v>0</v>
      </c>
      <c r="P59" s="224">
        <v>0</v>
      </c>
    </row>
    <row r="60" spans="1:20" ht="56.25" hidden="1" customHeight="1" x14ac:dyDescent="0.3">
      <c r="A60" s="257" t="s">
        <v>9</v>
      </c>
      <c r="B60" s="258" t="s">
        <v>229</v>
      </c>
      <c r="C60" s="255" t="s">
        <v>32</v>
      </c>
      <c r="D60" s="254">
        <v>902</v>
      </c>
      <c r="E60" s="233" t="s">
        <v>34</v>
      </c>
      <c r="F60" s="233" t="s">
        <v>107</v>
      </c>
      <c r="G60" s="234" t="s">
        <v>221</v>
      </c>
      <c r="H60" s="254">
        <v>244</v>
      </c>
      <c r="I60" s="254"/>
      <c r="J60" s="259">
        <f t="shared" si="7"/>
        <v>0</v>
      </c>
      <c r="K60" s="260">
        <v>0</v>
      </c>
      <c r="L60" s="260">
        <v>0</v>
      </c>
      <c r="M60" s="260">
        <v>0</v>
      </c>
      <c r="N60" s="260">
        <v>0</v>
      </c>
      <c r="O60" s="260">
        <v>0</v>
      </c>
      <c r="P60" s="261">
        <v>0</v>
      </c>
      <c r="R60" s="214" t="s">
        <v>228</v>
      </c>
    </row>
    <row r="61" spans="1:20" ht="56.25" hidden="1" customHeight="1" x14ac:dyDescent="0.3">
      <c r="A61" s="206" t="s">
        <v>78</v>
      </c>
      <c r="B61" s="238" t="s">
        <v>248</v>
      </c>
      <c r="C61" s="103" t="s">
        <v>32</v>
      </c>
      <c r="D61" s="220">
        <v>902</v>
      </c>
      <c r="E61" s="223" t="s">
        <v>34</v>
      </c>
      <c r="F61" s="223" t="s">
        <v>107</v>
      </c>
      <c r="G61" s="216" t="s">
        <v>221</v>
      </c>
      <c r="H61" s="220">
        <v>612</v>
      </c>
      <c r="I61" s="220">
        <v>5</v>
      </c>
      <c r="J61" s="242">
        <f t="shared" si="7"/>
        <v>0</v>
      </c>
      <c r="K61" s="247">
        <v>0</v>
      </c>
      <c r="L61" s="247">
        <v>0</v>
      </c>
      <c r="M61" s="247">
        <v>0</v>
      </c>
      <c r="N61" s="247">
        <v>0</v>
      </c>
      <c r="O61" s="247">
        <v>0</v>
      </c>
      <c r="P61" s="244">
        <v>0</v>
      </c>
      <c r="R61" s="214" t="s">
        <v>239</v>
      </c>
    </row>
    <row r="62" spans="1:20" ht="15" hidden="1" customHeight="1" x14ac:dyDescent="0.3">
      <c r="A62" s="235"/>
      <c r="B62" s="237" t="s">
        <v>181</v>
      </c>
      <c r="C62" s="103" t="s">
        <v>32</v>
      </c>
      <c r="D62" s="220">
        <v>902</v>
      </c>
      <c r="E62" s="223" t="s">
        <v>34</v>
      </c>
      <c r="F62" s="223" t="s">
        <v>107</v>
      </c>
      <c r="G62" s="216" t="s">
        <v>221</v>
      </c>
      <c r="H62" s="220">
        <v>622</v>
      </c>
      <c r="I62" s="220">
        <v>5</v>
      </c>
      <c r="J62" s="217">
        <f t="shared" si="7"/>
        <v>0</v>
      </c>
      <c r="K62" s="221">
        <v>0</v>
      </c>
      <c r="L62" s="221">
        <v>0</v>
      </c>
      <c r="M62" s="221">
        <v>0</v>
      </c>
      <c r="N62" s="221">
        <v>0</v>
      </c>
      <c r="O62" s="221">
        <v>0</v>
      </c>
      <c r="P62" s="222">
        <v>0</v>
      </c>
    </row>
    <row r="63" spans="1:20" ht="1.5" customHeight="1" thickBot="1" x14ac:dyDescent="0.35">
      <c r="A63" s="236"/>
      <c r="B63" s="208" t="s">
        <v>180</v>
      </c>
      <c r="C63" s="208" t="s">
        <v>32</v>
      </c>
      <c r="D63" s="225">
        <v>902</v>
      </c>
      <c r="E63" s="226" t="s">
        <v>34</v>
      </c>
      <c r="F63" s="226" t="s">
        <v>107</v>
      </c>
      <c r="G63" s="218" t="s">
        <v>221</v>
      </c>
      <c r="H63" s="225">
        <v>622</v>
      </c>
      <c r="I63" s="225">
        <v>5</v>
      </c>
      <c r="J63" s="219">
        <f t="shared" si="7"/>
        <v>0</v>
      </c>
      <c r="K63" s="221">
        <v>0</v>
      </c>
      <c r="L63" s="221">
        <v>0</v>
      </c>
      <c r="M63" s="221">
        <v>0</v>
      </c>
      <c r="N63" s="221">
        <v>0</v>
      </c>
      <c r="O63" s="221">
        <v>0</v>
      </c>
      <c r="P63" s="222">
        <v>0</v>
      </c>
    </row>
  </sheetData>
  <mergeCells count="37">
    <mergeCell ref="R56:S56"/>
    <mergeCell ref="R26:S26"/>
    <mergeCell ref="S3:T3"/>
    <mergeCell ref="B49:B51"/>
    <mergeCell ref="A4:A7"/>
    <mergeCell ref="B4:B7"/>
    <mergeCell ref="A8:A11"/>
    <mergeCell ref="B8:B11"/>
    <mergeCell ref="A32:A33"/>
    <mergeCell ref="A34:A36"/>
    <mergeCell ref="B18:B20"/>
    <mergeCell ref="A18:A20"/>
    <mergeCell ref="B34:B36"/>
    <mergeCell ref="A49:A51"/>
    <mergeCell ref="B21:B24"/>
    <mergeCell ref="A1:P1"/>
    <mergeCell ref="A2:A3"/>
    <mergeCell ref="B2:B3"/>
    <mergeCell ref="C2:C3"/>
    <mergeCell ref="J2:P2"/>
    <mergeCell ref="D2:I2"/>
    <mergeCell ref="B57:B58"/>
    <mergeCell ref="A57:A58"/>
    <mergeCell ref="R57:S57"/>
    <mergeCell ref="S27:U27"/>
    <mergeCell ref="A21:A24"/>
    <mergeCell ref="B25:B28"/>
    <mergeCell ref="A25:A28"/>
    <mergeCell ref="B32:B33"/>
    <mergeCell ref="A53:A56"/>
    <mergeCell ref="B53:B56"/>
    <mergeCell ref="A45:A48"/>
    <mergeCell ref="B45:B48"/>
    <mergeCell ref="B39:B41"/>
    <mergeCell ref="A39:A41"/>
    <mergeCell ref="T30:W30"/>
    <mergeCell ref="T31:W31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ignoredErrors>
    <ignoredError sqref="F61 H43 H39:H41" numberStoredAsText="1"/>
    <ignoredError sqref="I43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view="pageBreakPreview" zoomScaleNormal="100" zoomScaleSheetLayoutView="100" workbookViewId="0">
      <selection activeCell="W36" sqref="W36"/>
    </sheetView>
  </sheetViews>
  <sheetFormatPr defaultRowHeight="12.75" x14ac:dyDescent="0.2"/>
  <cols>
    <col min="1" max="1" width="3.28515625" style="302" customWidth="1"/>
    <col min="2" max="2" width="30.5703125" style="302" customWidth="1"/>
    <col min="3" max="3" width="10.7109375" style="302" customWidth="1"/>
    <col min="4" max="4" width="12" style="302" customWidth="1"/>
    <col min="5" max="6" width="11.140625" style="302" customWidth="1"/>
    <col min="7" max="7" width="10.85546875" style="302" customWidth="1"/>
    <col min="8" max="8" width="12" style="302" customWidth="1"/>
    <col min="9" max="9" width="11.42578125" style="302" customWidth="1"/>
    <col min="10" max="16384" width="9.140625" style="302"/>
  </cols>
  <sheetData>
    <row r="1" spans="1:10" x14ac:dyDescent="0.2">
      <c r="A1" s="312"/>
      <c r="B1" s="312"/>
      <c r="C1" s="312"/>
      <c r="D1" s="312"/>
      <c r="E1" s="312"/>
      <c r="F1" s="312"/>
      <c r="G1" s="312"/>
      <c r="H1" s="312"/>
      <c r="I1" s="314" t="s">
        <v>301</v>
      </c>
    </row>
    <row r="2" spans="1:10" x14ac:dyDescent="0.2">
      <c r="A2" s="312"/>
      <c r="B2" s="312"/>
      <c r="C2" s="312"/>
      <c r="D2" s="312"/>
      <c r="E2" s="312"/>
      <c r="F2" s="312"/>
      <c r="G2" s="312"/>
      <c r="H2" s="312"/>
      <c r="I2" s="313" t="s">
        <v>300</v>
      </c>
    </row>
    <row r="3" spans="1:10" x14ac:dyDescent="0.2">
      <c r="A3" s="312"/>
      <c r="B3" s="312"/>
      <c r="C3" s="312"/>
      <c r="D3" s="312"/>
      <c r="E3" s="312"/>
      <c r="F3" s="312"/>
      <c r="G3" s="312"/>
      <c r="H3" s="312"/>
      <c r="I3" s="313" t="s">
        <v>299</v>
      </c>
    </row>
    <row r="4" spans="1:10" x14ac:dyDescent="0.2">
      <c r="A4" s="312"/>
      <c r="B4" s="312"/>
      <c r="C4" s="312"/>
      <c r="D4" s="312"/>
      <c r="E4" s="312"/>
      <c r="F4" s="312"/>
      <c r="G4" s="312"/>
      <c r="H4" s="312"/>
      <c r="I4" s="313" t="s">
        <v>304</v>
      </c>
    </row>
    <row r="5" spans="1:10" x14ac:dyDescent="0.2">
      <c r="A5" s="312"/>
      <c r="B5" s="312"/>
      <c r="C5" s="312"/>
      <c r="D5" s="312"/>
      <c r="E5" s="312"/>
      <c r="F5" s="312"/>
      <c r="G5" s="312"/>
      <c r="H5" s="312"/>
      <c r="I5" s="312"/>
    </row>
    <row r="6" spans="1:10" x14ac:dyDescent="0.2">
      <c r="A6" s="312"/>
      <c r="B6" s="312"/>
      <c r="C6" s="312"/>
      <c r="D6" s="312"/>
      <c r="E6" s="312"/>
      <c r="F6" s="312"/>
      <c r="G6" s="312"/>
      <c r="H6" s="312"/>
      <c r="I6" s="313" t="s">
        <v>298</v>
      </c>
    </row>
    <row r="7" spans="1:10" x14ac:dyDescent="0.2">
      <c r="A7" s="312"/>
      <c r="B7" s="312"/>
      <c r="C7" s="312"/>
      <c r="D7" s="312"/>
      <c r="E7" s="312"/>
      <c r="F7" s="312"/>
      <c r="G7" s="312"/>
      <c r="H7" s="312"/>
      <c r="I7" s="313" t="s">
        <v>297</v>
      </c>
    </row>
    <row r="8" spans="1:10" x14ac:dyDescent="0.2">
      <c r="A8" s="312"/>
      <c r="B8" s="312"/>
      <c r="C8" s="312"/>
      <c r="D8" s="312"/>
      <c r="E8" s="312"/>
      <c r="F8" s="312"/>
      <c r="G8" s="312"/>
      <c r="H8" s="312"/>
      <c r="I8" s="313" t="s">
        <v>296</v>
      </c>
    </row>
    <row r="9" spans="1:10" x14ac:dyDescent="0.2">
      <c r="A9" s="312"/>
      <c r="B9" s="312"/>
      <c r="C9" s="312"/>
      <c r="D9" s="312"/>
      <c r="E9" s="312"/>
      <c r="F9" s="312"/>
      <c r="G9" s="312"/>
      <c r="H9" s="312"/>
      <c r="I9" s="313" t="s">
        <v>295</v>
      </c>
    </row>
    <row r="10" spans="1:10" x14ac:dyDescent="0.2">
      <c r="A10" s="312"/>
      <c r="B10" s="312"/>
      <c r="C10" s="312"/>
      <c r="D10" s="312"/>
      <c r="E10" s="312"/>
      <c r="F10" s="312"/>
      <c r="G10" s="312"/>
      <c r="H10" s="312"/>
      <c r="I10" s="313" t="s">
        <v>294</v>
      </c>
    </row>
    <row r="11" spans="1:10" x14ac:dyDescent="0.2">
      <c r="A11" s="312"/>
      <c r="B11" s="312"/>
      <c r="C11" s="312"/>
      <c r="D11" s="312"/>
      <c r="E11" s="312"/>
      <c r="F11" s="312"/>
      <c r="G11" s="312"/>
      <c r="H11" s="312"/>
      <c r="I11" s="313" t="s">
        <v>293</v>
      </c>
    </row>
    <row r="12" spans="1:10" x14ac:dyDescent="0.2">
      <c r="A12" s="312"/>
      <c r="B12" s="312"/>
      <c r="C12" s="312"/>
      <c r="D12" s="312"/>
      <c r="E12" s="312"/>
      <c r="F12" s="312"/>
      <c r="G12" s="312"/>
      <c r="H12" s="417" t="s">
        <v>292</v>
      </c>
      <c r="I12" s="417"/>
    </row>
    <row r="13" spans="1:10" hidden="1" x14ac:dyDescent="0.2">
      <c r="A13" s="312"/>
      <c r="B13" s="312"/>
      <c r="C13" s="312"/>
      <c r="D13" s="312"/>
      <c r="E13" s="312"/>
      <c r="F13" s="312"/>
      <c r="G13" s="312"/>
      <c r="H13" s="316"/>
      <c r="I13" s="316"/>
    </row>
    <row r="14" spans="1:10" ht="13.5" x14ac:dyDescent="0.25">
      <c r="A14" s="420" t="s">
        <v>303</v>
      </c>
      <c r="B14" s="420"/>
      <c r="C14" s="420"/>
      <c r="D14" s="420"/>
      <c r="E14" s="420"/>
      <c r="F14" s="420"/>
      <c r="G14" s="420"/>
      <c r="H14" s="420"/>
      <c r="I14" s="420"/>
    </row>
    <row r="15" spans="1:10" ht="28.5" customHeight="1" x14ac:dyDescent="0.2">
      <c r="A15" s="418" t="s">
        <v>291</v>
      </c>
      <c r="B15" s="419" t="s">
        <v>290</v>
      </c>
      <c r="C15" s="418" t="s">
        <v>289</v>
      </c>
      <c r="D15" s="418"/>
      <c r="E15" s="418"/>
      <c r="F15" s="418"/>
      <c r="G15" s="418"/>
      <c r="H15" s="418"/>
      <c r="I15" s="418"/>
      <c r="J15" s="311"/>
    </row>
    <row r="16" spans="1:10" ht="15.75" x14ac:dyDescent="0.2">
      <c r="A16" s="418"/>
      <c r="B16" s="419"/>
      <c r="C16" s="310" t="str">
        <f>'[1]для ФД'!I3</f>
        <v>Всего</v>
      </c>
      <c r="D16" s="315" t="str">
        <f>ресурсное!K3</f>
        <v>2025</v>
      </c>
      <c r="E16" s="315" t="str">
        <f>ресурсное!L3</f>
        <v>2026</v>
      </c>
      <c r="F16" s="315" t="str">
        <f>ресурсное!M3</f>
        <v>2027</v>
      </c>
      <c r="G16" s="315" t="str">
        <f>ресурсное!N3</f>
        <v>2028</v>
      </c>
      <c r="H16" s="315" t="str">
        <f>ресурсное!O3</f>
        <v>2029</v>
      </c>
      <c r="I16" s="315" t="str">
        <f>ресурсное!P3</f>
        <v>2030</v>
      </c>
      <c r="J16" s="303"/>
    </row>
    <row r="17" spans="1:10" ht="15.75" x14ac:dyDescent="0.2">
      <c r="A17" s="310">
        <v>1</v>
      </c>
      <c r="B17" s="310">
        <v>2</v>
      </c>
      <c r="C17" s="310">
        <v>3</v>
      </c>
      <c r="D17" s="310">
        <v>4</v>
      </c>
      <c r="E17" s="310">
        <v>5</v>
      </c>
      <c r="F17" s="310">
        <v>6</v>
      </c>
      <c r="G17" s="310">
        <v>7</v>
      </c>
      <c r="H17" s="310">
        <v>8</v>
      </c>
      <c r="I17" s="310">
        <v>9</v>
      </c>
      <c r="J17" s="303"/>
    </row>
    <row r="18" spans="1:10" ht="90.75" customHeight="1" x14ac:dyDescent="0.2">
      <c r="A18" s="305"/>
      <c r="B18" s="308" t="str">
        <f>'[1]для ФД'!$B$4</f>
        <v xml:space="preserve"> Муниципальная программа "Развитие физической культуры, спорта, туризма и повышение эффективности молодежной политики в Анивском городском округе"</v>
      </c>
      <c r="C18" s="304">
        <f>ресурсное!J4</f>
        <v>1430102.7999999998</v>
      </c>
      <c r="D18" s="304">
        <f>ресурсное!K4</f>
        <v>259241.40000000002</v>
      </c>
      <c r="E18" s="304">
        <f>ресурсное!L4</f>
        <v>110434</v>
      </c>
      <c r="F18" s="304">
        <f>ресурсное!M4</f>
        <v>112238.7</v>
      </c>
      <c r="G18" s="304">
        <f>ресурсное!N4</f>
        <v>316062.90000000002</v>
      </c>
      <c r="H18" s="304">
        <f>ресурсное!O4</f>
        <v>316062.90000000002</v>
      </c>
      <c r="I18" s="304">
        <f>ресурсное!P4</f>
        <v>316062.90000000002</v>
      </c>
      <c r="J18" s="303"/>
    </row>
    <row r="19" spans="1:10" ht="15.75" customHeight="1" x14ac:dyDescent="0.2">
      <c r="A19" s="305"/>
      <c r="B19" s="305" t="s">
        <v>286</v>
      </c>
      <c r="C19" s="306">
        <f>ресурсное!J5</f>
        <v>0</v>
      </c>
      <c r="D19" s="306">
        <f>ресурсное!K5</f>
        <v>0</v>
      </c>
      <c r="E19" s="309">
        <f>ресурсное!L5</f>
        <v>0</v>
      </c>
      <c r="F19" s="306">
        <f>ресурсное!M5</f>
        <v>0</v>
      </c>
      <c r="G19" s="306">
        <f>ресурсное!N5</f>
        <v>0</v>
      </c>
      <c r="H19" s="306">
        <f>ресурсное!O5</f>
        <v>0</v>
      </c>
      <c r="I19" s="306">
        <f>ресурсное!P5</f>
        <v>0</v>
      </c>
      <c r="J19" s="303"/>
    </row>
    <row r="20" spans="1:10" ht="15.75" customHeight="1" x14ac:dyDescent="0.2">
      <c r="A20" s="305"/>
      <c r="B20" s="305" t="s">
        <v>33</v>
      </c>
      <c r="C20" s="306">
        <f>ресурсное!J6</f>
        <v>54527.200000000004</v>
      </c>
      <c r="D20" s="306">
        <f>ресурсное!K6</f>
        <v>31774.800000000003</v>
      </c>
      <c r="E20" s="306">
        <f>ресурсное!L6</f>
        <v>2289.8999999999996</v>
      </c>
      <c r="F20" s="306">
        <f>ресурсное!M6</f>
        <v>2312.5</v>
      </c>
      <c r="G20" s="306">
        <f>ресурсное!N6</f>
        <v>6050</v>
      </c>
      <c r="H20" s="306">
        <f>ресурсное!O6</f>
        <v>6050</v>
      </c>
      <c r="I20" s="306">
        <f>ресурсное!P6</f>
        <v>6050</v>
      </c>
      <c r="J20" s="303"/>
    </row>
    <row r="21" spans="1:10" ht="15.75" customHeight="1" x14ac:dyDescent="0.2">
      <c r="A21" s="305"/>
      <c r="B21" s="305" t="s">
        <v>32</v>
      </c>
      <c r="C21" s="304">
        <f>ресурсное!J7</f>
        <v>1375575.6</v>
      </c>
      <c r="D21" s="304">
        <f>ресурсное!K7</f>
        <v>227466.60000000003</v>
      </c>
      <c r="E21" s="304">
        <f>ресурсное!L7</f>
        <v>108144.1</v>
      </c>
      <c r="F21" s="304">
        <f>ресурсное!M7</f>
        <v>109926.2</v>
      </c>
      <c r="G21" s="304">
        <f>ресурсное!N7</f>
        <v>310012.90000000002</v>
      </c>
      <c r="H21" s="304">
        <f>ресурсное!O7</f>
        <v>310012.90000000002</v>
      </c>
      <c r="I21" s="304">
        <f>ресурсное!P7</f>
        <v>310012.90000000002</v>
      </c>
      <c r="J21" s="303"/>
    </row>
    <row r="22" spans="1:10" ht="54" x14ac:dyDescent="0.2">
      <c r="A22" s="305" t="s">
        <v>288</v>
      </c>
      <c r="B22" s="308" t="str">
        <f>'[1]для ФД'!$B$8</f>
        <v>Комплекс процессных мероприятий "Развитие физической культуры и массового спорта"</v>
      </c>
      <c r="C22" s="304">
        <f>ресурсное!J8</f>
        <v>23412.3</v>
      </c>
      <c r="D22" s="304">
        <f>ресурсное!K8</f>
        <v>4079.8999999999996</v>
      </c>
      <c r="E22" s="304">
        <f>ресурсное!L8</f>
        <v>3611.2</v>
      </c>
      <c r="F22" s="304">
        <f>ресурсное!M8</f>
        <v>3661.2</v>
      </c>
      <c r="G22" s="304">
        <f>ресурсное!N8</f>
        <v>4020</v>
      </c>
      <c r="H22" s="304">
        <f>ресурсное!O8</f>
        <v>4020</v>
      </c>
      <c r="I22" s="304">
        <f>ресурсное!P8</f>
        <v>4020</v>
      </c>
      <c r="J22" s="303"/>
    </row>
    <row r="23" spans="1:10" ht="21" customHeight="1" x14ac:dyDescent="0.2">
      <c r="A23" s="305"/>
      <c r="B23" s="305" t="s">
        <v>286</v>
      </c>
      <c r="C23" s="306">
        <f>ресурсное!J9</f>
        <v>0</v>
      </c>
      <c r="D23" s="306">
        <f>ресурсное!K9</f>
        <v>0</v>
      </c>
      <c r="E23" s="306">
        <f>ресурсное!L9</f>
        <v>0</v>
      </c>
      <c r="F23" s="306">
        <f>ресурсное!M9</f>
        <v>0</v>
      </c>
      <c r="G23" s="306">
        <f>ресурсное!N9</f>
        <v>0</v>
      </c>
      <c r="H23" s="306">
        <f>ресурсное!O9</f>
        <v>0</v>
      </c>
      <c r="I23" s="306">
        <f>ресурсное!P9</f>
        <v>0</v>
      </c>
      <c r="J23" s="303"/>
    </row>
    <row r="24" spans="1:10" ht="18.75" customHeight="1" x14ac:dyDescent="0.2">
      <c r="A24" s="305"/>
      <c r="B24" s="305" t="s">
        <v>33</v>
      </c>
      <c r="C24" s="306">
        <f>ресурсное!J10</f>
        <v>6971.4</v>
      </c>
      <c r="D24" s="306">
        <f>ресурсное!K10</f>
        <v>1391.8</v>
      </c>
      <c r="E24" s="306">
        <f>ресурсное!L10</f>
        <v>689.8</v>
      </c>
      <c r="F24" s="306">
        <f>ресурсное!M10</f>
        <v>689.8</v>
      </c>
      <c r="G24" s="306">
        <f>ресурсное!N10</f>
        <v>1400</v>
      </c>
      <c r="H24" s="306">
        <f>ресурсное!O10</f>
        <v>1400</v>
      </c>
      <c r="I24" s="306">
        <f>ресурсное!P10</f>
        <v>1400</v>
      </c>
      <c r="J24" s="303"/>
    </row>
    <row r="25" spans="1:10" ht="19.5" customHeight="1" x14ac:dyDescent="0.2">
      <c r="A25" s="305"/>
      <c r="B25" s="305" t="s">
        <v>32</v>
      </c>
      <c r="C25" s="304">
        <f>ресурсное!J11</f>
        <v>16440.900000000001</v>
      </c>
      <c r="D25" s="304">
        <f>ресурсное!K11</f>
        <v>2688.1</v>
      </c>
      <c r="E25" s="304">
        <f>ресурсное!L11</f>
        <v>2921.4</v>
      </c>
      <c r="F25" s="304">
        <f>ресурсное!M11</f>
        <v>2971.4</v>
      </c>
      <c r="G25" s="304">
        <f>ресурсное!N11</f>
        <v>2620</v>
      </c>
      <c r="H25" s="304">
        <f>ресурсное!O11</f>
        <v>2620</v>
      </c>
      <c r="I25" s="304">
        <f>ресурсное!P11</f>
        <v>2620</v>
      </c>
      <c r="J25" s="303"/>
    </row>
    <row r="26" spans="1:10" ht="100.5" customHeight="1" x14ac:dyDescent="0.2">
      <c r="A26" s="305" t="s">
        <v>6</v>
      </c>
      <c r="B26" s="308" t="str">
        <f>'[1]для ФД'!$B$21</f>
        <v xml:space="preserve"> Комплекс процессных мероприятий "Обеспечение деятельности подведомственных учреждений, и реализация государственной политики в сфере физической культуры и спорта"</v>
      </c>
      <c r="C26" s="304">
        <f>ресурсное!J21</f>
        <v>1371059.6</v>
      </c>
      <c r="D26" s="304">
        <f>ресурсное!K21</f>
        <v>226030.60000000003</v>
      </c>
      <c r="E26" s="304">
        <f>ресурсное!L21</f>
        <v>105522.80000000002</v>
      </c>
      <c r="F26" s="304">
        <f>ресурсное!M21</f>
        <v>107277.5</v>
      </c>
      <c r="G26" s="304">
        <f>ресурсное!N21</f>
        <v>310742.90000000002</v>
      </c>
      <c r="H26" s="304">
        <f>ресурсное!O21</f>
        <v>310742.90000000002</v>
      </c>
      <c r="I26" s="304">
        <f>ресурсное!P21</f>
        <v>310742.90000000002</v>
      </c>
      <c r="J26" s="303"/>
    </row>
    <row r="27" spans="1:10" ht="20.25" customHeight="1" x14ac:dyDescent="0.2">
      <c r="A27" s="305"/>
      <c r="B27" s="305" t="s">
        <v>286</v>
      </c>
      <c r="C27" s="306">
        <f>ресурсное!J22</f>
        <v>0</v>
      </c>
      <c r="D27" s="306">
        <f>ресурсное!K22</f>
        <v>0</v>
      </c>
      <c r="E27" s="306">
        <f>ресурсное!L22</f>
        <v>0</v>
      </c>
      <c r="F27" s="306">
        <f>ресурсное!M22</f>
        <v>0</v>
      </c>
      <c r="G27" s="306">
        <f>ресурсное!N22</f>
        <v>0</v>
      </c>
      <c r="H27" s="306">
        <f>ресурсное!O22</f>
        <v>0</v>
      </c>
      <c r="I27" s="306">
        <f>ресурсное!P22</f>
        <v>0</v>
      </c>
      <c r="J27" s="303"/>
    </row>
    <row r="28" spans="1:10" ht="19.5" customHeight="1" x14ac:dyDescent="0.2">
      <c r="A28" s="305"/>
      <c r="B28" s="305" t="s">
        <v>33</v>
      </c>
      <c r="C28" s="306">
        <f>ресурсное!J23</f>
        <v>20171.900000000001</v>
      </c>
      <c r="D28" s="306">
        <f>ресурсное!K23</f>
        <v>2999.1</v>
      </c>
      <c r="E28" s="306">
        <f>ресурсное!L23</f>
        <v>1600.1</v>
      </c>
      <c r="F28" s="306">
        <f>ресурсное!M23</f>
        <v>1622.7</v>
      </c>
      <c r="G28" s="306">
        <f>ресурсное!N23</f>
        <v>4650</v>
      </c>
      <c r="H28" s="306">
        <f>ресурсное!O23</f>
        <v>4650</v>
      </c>
      <c r="I28" s="306">
        <f>ресурсное!P23</f>
        <v>4650</v>
      </c>
      <c r="J28" s="303"/>
    </row>
    <row r="29" spans="1:10" ht="19.5" customHeight="1" x14ac:dyDescent="0.2">
      <c r="A29" s="305"/>
      <c r="B29" s="305" t="s">
        <v>32</v>
      </c>
      <c r="C29" s="304">
        <f>ресурсное!J24</f>
        <v>1350887.7000000002</v>
      </c>
      <c r="D29" s="304">
        <f>ресурсное!K24</f>
        <v>223031.50000000003</v>
      </c>
      <c r="E29" s="304">
        <f>ресурсное!L24</f>
        <v>103922.70000000001</v>
      </c>
      <c r="F29" s="304">
        <f>ресурсное!M24</f>
        <v>105654.8</v>
      </c>
      <c r="G29" s="304">
        <f>ресурсное!N24</f>
        <v>306092.90000000002</v>
      </c>
      <c r="H29" s="304">
        <f>ресурсное!O24</f>
        <v>306092.90000000002</v>
      </c>
      <c r="I29" s="304">
        <f>ресурсное!P24</f>
        <v>306092.90000000002</v>
      </c>
      <c r="J29" s="303"/>
    </row>
    <row r="30" spans="1:10" ht="63" customHeight="1" x14ac:dyDescent="0.2">
      <c r="A30" s="305" t="s">
        <v>7</v>
      </c>
      <c r="B30" s="308" t="str">
        <f>'[1]для ФД'!$B$49</f>
        <v>Комплекс процессных мероприятий «Создание условий для развития приоритетных видов туризма"</v>
      </c>
      <c r="C30" s="304">
        <f>ресурсное!J45</f>
        <v>30430.9</v>
      </c>
      <c r="D30" s="304">
        <f>ресурсное!K45</f>
        <v>28430.9</v>
      </c>
      <c r="E30" s="304">
        <f>ресурсное!L45</f>
        <v>400</v>
      </c>
      <c r="F30" s="304">
        <f>ресурсное!M45</f>
        <v>400</v>
      </c>
      <c r="G30" s="304">
        <f>ресурсное!N45</f>
        <v>400</v>
      </c>
      <c r="H30" s="304">
        <f>ресурсное!O45</f>
        <v>400</v>
      </c>
      <c r="I30" s="304">
        <f>ресурсное!P45</f>
        <v>400</v>
      </c>
      <c r="J30" s="303"/>
    </row>
    <row r="31" spans="1:10" ht="20.25" customHeight="1" x14ac:dyDescent="0.2">
      <c r="A31" s="305"/>
      <c r="B31" s="305" t="s">
        <v>287</v>
      </c>
      <c r="C31" s="306">
        <f>ресурсное!J46</f>
        <v>0</v>
      </c>
      <c r="D31" s="306">
        <f>ресурсное!K46</f>
        <v>0</v>
      </c>
      <c r="E31" s="306">
        <f>ресурсное!L46</f>
        <v>0</v>
      </c>
      <c r="F31" s="306">
        <f>ресурсное!M46</f>
        <v>0</v>
      </c>
      <c r="G31" s="306">
        <f>ресурсное!N46</f>
        <v>0</v>
      </c>
      <c r="H31" s="306">
        <f>ресурсное!O46</f>
        <v>0</v>
      </c>
      <c r="I31" s="306">
        <f>ресурсное!P46</f>
        <v>0</v>
      </c>
      <c r="J31" s="303"/>
    </row>
    <row r="32" spans="1:10" ht="21" customHeight="1" x14ac:dyDescent="0.2">
      <c r="A32" s="305"/>
      <c r="B32" s="305" t="s">
        <v>33</v>
      </c>
      <c r="C32" s="306">
        <f>ресурсное!J47</f>
        <v>27383.9</v>
      </c>
      <c r="D32" s="306">
        <f>ресурсное!K47</f>
        <v>27383.9</v>
      </c>
      <c r="E32" s="306">
        <f>ресурсное!L47</f>
        <v>0</v>
      </c>
      <c r="F32" s="306">
        <f>ресурсное!M47</f>
        <v>0</v>
      </c>
      <c r="G32" s="306">
        <f>ресурсное!N47</f>
        <v>0</v>
      </c>
      <c r="H32" s="306">
        <f>ресурсное!O47</f>
        <v>0</v>
      </c>
      <c r="I32" s="306">
        <f>ресурсное!P47</f>
        <v>0</v>
      </c>
      <c r="J32" s="303"/>
    </row>
    <row r="33" spans="1:10" ht="21" customHeight="1" x14ac:dyDescent="0.2">
      <c r="A33" s="305"/>
      <c r="B33" s="305" t="s">
        <v>32</v>
      </c>
      <c r="C33" s="304">
        <f>ресурсное!J48</f>
        <v>3047</v>
      </c>
      <c r="D33" s="304">
        <f>ресурсное!K48</f>
        <v>1047</v>
      </c>
      <c r="E33" s="304">
        <f>ресурсное!L48</f>
        <v>400</v>
      </c>
      <c r="F33" s="304">
        <f>ресурсное!M48</f>
        <v>400</v>
      </c>
      <c r="G33" s="304">
        <f>ресурсное!N48</f>
        <v>400</v>
      </c>
      <c r="H33" s="304">
        <f>ресурсное!O48</f>
        <v>400</v>
      </c>
      <c r="I33" s="304">
        <f>ресурсное!P48</f>
        <v>400</v>
      </c>
      <c r="J33" s="303"/>
    </row>
    <row r="34" spans="1:10" ht="72" customHeight="1" x14ac:dyDescent="0.2">
      <c r="A34" s="305" t="s">
        <v>8</v>
      </c>
      <c r="B34" s="307" t="str">
        <f>'[1]для ФД'!$B$57</f>
        <v>Комплекс процессных мероприятий «Муниципальное поддержка в сфере молодежной политики»</v>
      </c>
      <c r="C34" s="304">
        <f>ресурсное!J53</f>
        <v>5200</v>
      </c>
      <c r="D34" s="304">
        <f>ресурсное!K53</f>
        <v>700</v>
      </c>
      <c r="E34" s="304">
        <f>ресурсное!L53</f>
        <v>900</v>
      </c>
      <c r="F34" s="304">
        <f>ресурсное!M53</f>
        <v>900</v>
      </c>
      <c r="G34" s="304">
        <f>ресурсное!N53</f>
        <v>900</v>
      </c>
      <c r="H34" s="304">
        <f>ресурсное!O53</f>
        <v>900</v>
      </c>
      <c r="I34" s="304">
        <f>ресурсное!P53</f>
        <v>900</v>
      </c>
      <c r="J34" s="303"/>
    </row>
    <row r="35" spans="1:10" ht="18.75" customHeight="1" x14ac:dyDescent="0.2">
      <c r="A35" s="305"/>
      <c r="B35" s="305" t="s">
        <v>286</v>
      </c>
      <c r="C35" s="306">
        <f>ресурсное!J54</f>
        <v>0</v>
      </c>
      <c r="D35" s="306">
        <f>ресурсное!K54</f>
        <v>0</v>
      </c>
      <c r="E35" s="306">
        <f>ресурсное!L54</f>
        <v>0</v>
      </c>
      <c r="F35" s="306">
        <f>ресурсное!M54</f>
        <v>0</v>
      </c>
      <c r="G35" s="306">
        <f>ресурсное!N54</f>
        <v>0</v>
      </c>
      <c r="H35" s="306">
        <f>ресурсное!O54</f>
        <v>0</v>
      </c>
      <c r="I35" s="306">
        <f>ресурсное!P54</f>
        <v>0</v>
      </c>
      <c r="J35" s="303"/>
    </row>
    <row r="36" spans="1:10" ht="16.5" customHeight="1" x14ac:dyDescent="0.2">
      <c r="A36" s="305"/>
      <c r="B36" s="305" t="s">
        <v>33</v>
      </c>
      <c r="C36" s="306">
        <f>ресурсное!J55</f>
        <v>0</v>
      </c>
      <c r="D36" s="306">
        <f>ресурсное!K55</f>
        <v>0</v>
      </c>
      <c r="E36" s="306">
        <f>ресурсное!L55</f>
        <v>0</v>
      </c>
      <c r="F36" s="306">
        <f>ресурсное!M55</f>
        <v>0</v>
      </c>
      <c r="G36" s="306">
        <f>ресурсное!N55</f>
        <v>0</v>
      </c>
      <c r="H36" s="306">
        <f>ресурсное!O55</f>
        <v>0</v>
      </c>
      <c r="I36" s="306">
        <f>ресурсное!P55</f>
        <v>0</v>
      </c>
      <c r="J36" s="303"/>
    </row>
    <row r="37" spans="1:10" ht="15.75" customHeight="1" x14ac:dyDescent="0.2">
      <c r="A37" s="305"/>
      <c r="B37" s="305" t="s">
        <v>32</v>
      </c>
      <c r="C37" s="304">
        <f>ресурсное!J56</f>
        <v>5200</v>
      </c>
      <c r="D37" s="304">
        <f>ресурсное!K56</f>
        <v>700</v>
      </c>
      <c r="E37" s="304">
        <f>ресурсное!L56</f>
        <v>900</v>
      </c>
      <c r="F37" s="304">
        <f>ресурсное!M56</f>
        <v>900</v>
      </c>
      <c r="G37" s="304">
        <f>ресурсное!N56</f>
        <v>900</v>
      </c>
      <c r="H37" s="304">
        <f>ресурсное!O56</f>
        <v>900</v>
      </c>
      <c r="I37" s="304">
        <f>ресурсное!P56</f>
        <v>900</v>
      </c>
      <c r="J37" s="303"/>
    </row>
  </sheetData>
  <mergeCells count="5">
    <mergeCell ref="H12:I12"/>
    <mergeCell ref="A15:A16"/>
    <mergeCell ref="B15:B16"/>
    <mergeCell ref="C15:I15"/>
    <mergeCell ref="A14:I14"/>
  </mergeCells>
  <pageMargins left="0.25" right="0.25" top="0.75" bottom="0.75" header="0.3" footer="0.3"/>
  <pageSetup paperSize="9" scale="8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2024</vt:lpstr>
      <vt:lpstr>ДДТ</vt:lpstr>
      <vt:lpstr>ресурсное</vt:lpstr>
      <vt:lpstr>прил № 3</vt:lpstr>
      <vt:lpstr>'2024'!Область_печати</vt:lpstr>
      <vt:lpstr>ДДТ!Область_печати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user_03</dc:creator>
  <cp:lastModifiedBy>Татьяна Сергеевна Ким</cp:lastModifiedBy>
  <cp:lastPrinted>2025-10-31T03:19:01Z</cp:lastPrinted>
  <dcterms:created xsi:type="dcterms:W3CDTF">2016-05-16T00:06:54Z</dcterms:created>
  <dcterms:modified xsi:type="dcterms:W3CDTF">2025-11-16T22:03:55Z</dcterms:modified>
</cp:coreProperties>
</file>